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0730" windowHeight="9975" activeTab="3"/>
  </bookViews>
  <sheets>
    <sheet name="gravitációs gerinc" sheetId="1" r:id="rId1"/>
    <sheet name="Átemelők" sheetId="4" r:id="rId2"/>
    <sheet name="bekötések" sheetId="2" r:id="rId3"/>
    <sheet name="nyomóvezeték" sheetId="3" r:id="rId4"/>
    <sheet name="szennyvíztelep" sheetId="5" r:id="rId5"/>
    <sheet name="földterületek" sheetId="6" r:id="rId6"/>
    <sheet name="Anyagkimutatás" sheetId="9" r:id="rId7"/>
  </sheets>
  <definedNames>
    <definedName name="_xlnm._FilterDatabase" localSheetId="2" hidden="1">bekötések!$G$1:$H$20</definedName>
    <definedName name="_xlnm._FilterDatabase" localSheetId="0" hidden="1">'gravitációs gerinc'!$G$1:$H$21</definedName>
  </definedNames>
  <calcPr calcId="145621"/>
</workbook>
</file>

<file path=xl/calcChain.xml><?xml version="1.0" encoding="utf-8"?>
<calcChain xmlns="http://schemas.openxmlformats.org/spreadsheetml/2006/main">
  <c r="M6" i="5"/>
  <c r="M7"/>
  <c r="M8"/>
  <c r="M9"/>
  <c r="M10"/>
  <c r="M11"/>
  <c r="G5" i="6"/>
  <c r="C10" i="9"/>
  <c r="I20" i="2"/>
  <c r="G6" i="6"/>
  <c r="F6"/>
  <c r="V5" i="4"/>
  <c r="W5"/>
  <c r="U6"/>
  <c r="U7"/>
  <c r="U5"/>
  <c r="R8"/>
  <c r="O6" i="5"/>
  <c r="K16"/>
  <c r="T19" i="2"/>
  <c r="U19"/>
  <c r="W19"/>
  <c r="T15"/>
  <c r="U15"/>
  <c r="W15"/>
  <c r="T13"/>
  <c r="U13"/>
  <c r="W13"/>
  <c r="T10"/>
  <c r="U10"/>
  <c r="W10"/>
  <c r="T18"/>
  <c r="U18"/>
  <c r="W18"/>
  <c r="T17"/>
  <c r="U17"/>
  <c r="W17"/>
  <c r="T16"/>
  <c r="U16"/>
  <c r="W16"/>
  <c r="T14"/>
  <c r="U14"/>
  <c r="W14"/>
  <c r="T12"/>
  <c r="U12"/>
  <c r="W12"/>
  <c r="T11"/>
  <c r="U11"/>
  <c r="W11"/>
  <c r="T9"/>
  <c r="U9"/>
  <c r="W9"/>
  <c r="T8"/>
  <c r="U8"/>
  <c r="W8"/>
  <c r="T7"/>
  <c r="U7"/>
  <c r="W7"/>
  <c r="T6"/>
  <c r="U6"/>
  <c r="Q6"/>
  <c r="R6"/>
  <c r="S6"/>
  <c r="U20"/>
  <c r="V6"/>
  <c r="W6"/>
  <c r="W20"/>
  <c r="P5" i="5"/>
  <c r="P6"/>
  <c r="Q6"/>
  <c r="P7"/>
  <c r="P8"/>
  <c r="P9"/>
  <c r="P10"/>
  <c r="P11"/>
  <c r="P12"/>
  <c r="P13"/>
  <c r="P14"/>
  <c r="P15"/>
  <c r="P4"/>
  <c r="O7"/>
  <c r="Q7"/>
  <c r="O8"/>
  <c r="Q8"/>
  <c r="O9"/>
  <c r="Q9"/>
  <c r="O10"/>
  <c r="Q10"/>
  <c r="O11"/>
  <c r="Q11"/>
  <c r="O15"/>
  <c r="Q15"/>
  <c r="N6"/>
  <c r="N7"/>
  <c r="N8"/>
  <c r="N9"/>
  <c r="N10"/>
  <c r="N11"/>
  <c r="N15"/>
  <c r="M5"/>
  <c r="O5"/>
  <c r="Q5"/>
  <c r="L5"/>
  <c r="L6"/>
  <c r="L7"/>
  <c r="L8"/>
  <c r="L9"/>
  <c r="L10"/>
  <c r="L11"/>
  <c r="L12"/>
  <c r="M12"/>
  <c r="L13"/>
  <c r="M13"/>
  <c r="L14"/>
  <c r="M14"/>
  <c r="L15"/>
  <c r="L4"/>
  <c r="M4"/>
  <c r="J8" i="3"/>
  <c r="V6"/>
  <c r="V8"/>
  <c r="V7"/>
  <c r="X7"/>
  <c r="R7"/>
  <c r="T7"/>
  <c r="R6"/>
  <c r="T6"/>
  <c r="Q7" i="2"/>
  <c r="R7"/>
  <c r="Q10"/>
  <c r="R10"/>
  <c r="Q8"/>
  <c r="R8"/>
  <c r="Q9"/>
  <c r="R9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Y7" i="4"/>
  <c r="X7"/>
  <c r="Z7"/>
  <c r="W7"/>
  <c r="Y6"/>
  <c r="X6"/>
  <c r="Z6"/>
  <c r="W6"/>
  <c r="Y5"/>
  <c r="X5"/>
  <c r="X8"/>
  <c r="P16" i="5"/>
  <c r="O13"/>
  <c r="Q13"/>
  <c r="N13"/>
  <c r="O4"/>
  <c r="N4"/>
  <c r="O14"/>
  <c r="Q14"/>
  <c r="N14"/>
  <c r="O12"/>
  <c r="Q12"/>
  <c r="N12"/>
  <c r="N5"/>
  <c r="X6" i="3"/>
  <c r="X8"/>
  <c r="Y8" i="4"/>
  <c r="S19" i="2"/>
  <c r="V19"/>
  <c r="X19"/>
  <c r="S17"/>
  <c r="V17"/>
  <c r="X17"/>
  <c r="S15"/>
  <c r="V15"/>
  <c r="X15"/>
  <c r="S13"/>
  <c r="V13"/>
  <c r="X13"/>
  <c r="S11"/>
  <c r="V11"/>
  <c r="X11"/>
  <c r="S8"/>
  <c r="V8"/>
  <c r="X8"/>
  <c r="S7"/>
  <c r="V7"/>
  <c r="X7"/>
  <c r="S18"/>
  <c r="V18"/>
  <c r="X18"/>
  <c r="S16"/>
  <c r="V16"/>
  <c r="X16"/>
  <c r="S14"/>
  <c r="V14"/>
  <c r="X14"/>
  <c r="S12"/>
  <c r="V12"/>
  <c r="X12"/>
  <c r="S9"/>
  <c r="V9"/>
  <c r="X9"/>
  <c r="S10"/>
  <c r="V10"/>
  <c r="X10"/>
  <c r="V20"/>
  <c r="X6"/>
  <c r="S7" i="3"/>
  <c r="W7"/>
  <c r="Y7"/>
  <c r="S6"/>
  <c r="W6"/>
  <c r="Z5" i="4"/>
  <c r="Z8"/>
  <c r="O16" i="5"/>
  <c r="Q4"/>
  <c r="Q16"/>
  <c r="Y6" i="3"/>
  <c r="Y8"/>
  <c r="W8"/>
  <c r="X20" i="2"/>
  <c r="I16" i="1"/>
  <c r="U7"/>
  <c r="U8"/>
  <c r="W8"/>
  <c r="U9"/>
  <c r="W9"/>
  <c r="U10"/>
  <c r="W10"/>
  <c r="U11"/>
  <c r="W11"/>
  <c r="U12"/>
  <c r="W12"/>
  <c r="U13"/>
  <c r="W13"/>
  <c r="U14"/>
  <c r="W14"/>
  <c r="U15"/>
  <c r="W15"/>
  <c r="U6"/>
  <c r="W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6"/>
  <c r="R6"/>
  <c r="S6"/>
  <c r="U16"/>
  <c r="V14"/>
  <c r="X14"/>
  <c r="V12"/>
  <c r="X12"/>
  <c r="V10"/>
  <c r="X10"/>
  <c r="V8"/>
  <c r="X8"/>
  <c r="V15"/>
  <c r="X15"/>
  <c r="V13"/>
  <c r="X13"/>
  <c r="V11"/>
  <c r="X11"/>
  <c r="V9"/>
  <c r="X9"/>
  <c r="V7"/>
  <c r="X7"/>
  <c r="W7"/>
  <c r="W16"/>
  <c r="V6"/>
  <c r="V16"/>
  <c r="X6"/>
  <c r="X16"/>
</calcChain>
</file>

<file path=xl/sharedStrings.xml><?xml version="1.0" encoding="utf-8"?>
<sst xmlns="http://schemas.openxmlformats.org/spreadsheetml/2006/main" count="385" uniqueCount="197">
  <si>
    <t>Obijektum azonosítása</t>
  </si>
  <si>
    <t>Műszaki jellemzők</t>
  </si>
  <si>
    <t>Állapotjellemzők</t>
  </si>
  <si>
    <t>Gazdasági jellemzők</t>
  </si>
  <si>
    <t>Megjegyzés</t>
  </si>
  <si>
    <t>Viziközmű obijektum azonosító</t>
  </si>
  <si>
    <t>Település</t>
  </si>
  <si>
    <t>Utca</t>
  </si>
  <si>
    <t>Megnevezés</t>
  </si>
  <si>
    <t>Ágazat</t>
  </si>
  <si>
    <t>Csőanyag megnevezése</t>
  </si>
  <si>
    <t>Névleges átmérő</t>
  </si>
  <si>
    <t>Hossz</t>
  </si>
  <si>
    <t xml:space="preserve">Víztelenítési korrekció                       </t>
  </si>
  <si>
    <t>Úthelyreál-lítási korrekció</t>
  </si>
  <si>
    <t>Fektetési mélység-korrekció</t>
  </si>
  <si>
    <t>Talajminőségi korrekció</t>
  </si>
  <si>
    <t>Üzembe helyezés éve</t>
  </si>
  <si>
    <t>Várható élettartam</t>
  </si>
  <si>
    <t>Állagmu-tató</t>
  </si>
  <si>
    <t>Korrigált állagmutató</t>
  </si>
  <si>
    <t>Hátralevő élettartam</t>
  </si>
  <si>
    <t>Fajlagos költség</t>
  </si>
  <si>
    <t>Újraelőállítási, vagy helyettesítési érték</t>
  </si>
  <si>
    <t>Vagyonérték</t>
  </si>
  <si>
    <t>Écs 1</t>
  </si>
  <si>
    <t>Écs 2</t>
  </si>
  <si>
    <t xml:space="preserve"> nyiltvíztartásos </t>
  </si>
  <si>
    <t xml:space="preserve"> vákuumkutas</t>
  </si>
  <si>
    <t>AC</t>
  </si>
  <si>
    <t>KGPVC</t>
  </si>
  <si>
    <t>Piac utca Szennyvíz átemelő - Dorozsmai út</t>
  </si>
  <si>
    <t>Dorozsmai út páratlan oldal Piac u. - Dorozsmai u. 53.</t>
  </si>
  <si>
    <t>Szabadság tér Dorozsmai u. - Szabadság tér 2.</t>
  </si>
  <si>
    <t>Fogarasi u. Szabadság tér 2. - Fogarasi u. 5.</t>
  </si>
  <si>
    <t>Szabadság tér Szabadság tér 2. - végig</t>
  </si>
  <si>
    <t>Dorozsmai út alatti átvezetés Bem u-nál</t>
  </si>
  <si>
    <t>Dorozsmai út páros oldal Dorozsmai u. 40-től - 48-ig</t>
  </si>
  <si>
    <t>Napos u. Piac u. - Vigadóig</t>
  </si>
  <si>
    <t>Víztorony u. Piac u. - Dorozsmai u. -ig</t>
  </si>
  <si>
    <t>Dorozsmai út páratlan oldal Víztorony u. - Házi Piros paprika üzemig</t>
  </si>
  <si>
    <t>Újraelőállítási, vagy helyette-sítési érték</t>
  </si>
  <si>
    <t>Üllés</t>
  </si>
  <si>
    <t>ÜSZG-001</t>
  </si>
  <si>
    <t>ÜSZG-002</t>
  </si>
  <si>
    <t>ÜSZG-003</t>
  </si>
  <si>
    <t>ÜSZG-004</t>
  </si>
  <si>
    <t>ÜSZG-005</t>
  </si>
  <si>
    <t>ÜSZG-006</t>
  </si>
  <si>
    <t>ÜSZG-007</t>
  </si>
  <si>
    <t>ÜSZG-008</t>
  </si>
  <si>
    <t>ÜSZG-009</t>
  </si>
  <si>
    <t>ÜSZG-010</t>
  </si>
  <si>
    <t>szennyvíz</t>
  </si>
  <si>
    <t>grav. gerinc</t>
  </si>
  <si>
    <t>Üllés gravitációs gerinc összesen:</t>
  </si>
  <si>
    <t>Üllés gravitáviós szennyvízvezeték vagyonleltár</t>
  </si>
  <si>
    <t>Azonosítás</t>
  </si>
  <si>
    <t>Szerelvényakna</t>
  </si>
  <si>
    <t>Átemelőakna</t>
  </si>
  <si>
    <t>Ssz.</t>
  </si>
  <si>
    <t>Akna mérete anyaga</t>
  </si>
  <si>
    <t>Gépészet / Létesítési év</t>
  </si>
  <si>
    <t>Aknaméret</t>
  </si>
  <si>
    <t>Anyag Típus</t>
  </si>
  <si>
    <t xml:space="preserve">Szivattyú típus </t>
  </si>
  <si>
    <t>Mennyiség (db)</t>
  </si>
  <si>
    <t>Energia-ellátás Amper</t>
  </si>
  <si>
    <t>Szakági bontás</t>
  </si>
  <si>
    <t>Pótlási költség</t>
  </si>
  <si>
    <t>Létesítés éve</t>
  </si>
  <si>
    <t>Élettartam</t>
  </si>
  <si>
    <t>Állagmutató Év alapján</t>
  </si>
  <si>
    <t>ÉCS1</t>
  </si>
  <si>
    <t>ÉCS2</t>
  </si>
  <si>
    <t>I. átemelő</t>
  </si>
  <si>
    <t>Monolit vasbeton</t>
  </si>
  <si>
    <t>Építészet</t>
  </si>
  <si>
    <t>Gépészet</t>
  </si>
  <si>
    <t>Villamos és irányítás tech</t>
  </si>
  <si>
    <t>Összessen</t>
  </si>
  <si>
    <t xml:space="preserve">Üllés átemelők </t>
  </si>
  <si>
    <t>Kezelőépület</t>
  </si>
  <si>
    <t>Anyaga             Mérete</t>
  </si>
  <si>
    <t>alukonténer        15,5 m2</t>
  </si>
  <si>
    <t xml:space="preserve"> 1m x 1,2m x 1,3m monolit vasbeton</t>
  </si>
  <si>
    <t>Ø 1,6m x 4m</t>
  </si>
  <si>
    <t>Flygt CP 3102.180 430</t>
  </si>
  <si>
    <t>Flygt CP 3102</t>
  </si>
  <si>
    <t xml:space="preserve"> relés vezérlés</t>
  </si>
  <si>
    <t>energia-ellátás a vízműte-lepről</t>
  </si>
  <si>
    <t>Csőanyag megneve-zése</t>
  </si>
  <si>
    <t>Bekötések darab-száma</t>
  </si>
  <si>
    <t>Talajmi-nőségi korrekció</t>
  </si>
  <si>
    <t>Üzembe-helyezés éve</t>
  </si>
  <si>
    <t>Állagmutató</t>
  </si>
  <si>
    <t>Korrigált   állagmutató</t>
  </si>
  <si>
    <t>Écs1</t>
  </si>
  <si>
    <t>Écs2</t>
  </si>
  <si>
    <t xml:space="preserve"> nyiltvíztart-ásos </t>
  </si>
  <si>
    <t xml:space="preserve">  vákuumku-tas</t>
  </si>
  <si>
    <t>MGB-001</t>
  </si>
  <si>
    <t>MGB-002</t>
  </si>
  <si>
    <t>MGB-003</t>
  </si>
  <si>
    <t>MGB-004</t>
  </si>
  <si>
    <t>MGB-005</t>
  </si>
  <si>
    <t>MGB-006</t>
  </si>
  <si>
    <t>MGB-007</t>
  </si>
  <si>
    <t>MGB-008</t>
  </si>
  <si>
    <t>MGB-009</t>
  </si>
  <si>
    <t>MGB-010</t>
  </si>
  <si>
    <t>MGB-011</t>
  </si>
  <si>
    <t>MGB-012</t>
  </si>
  <si>
    <t>MGB-013</t>
  </si>
  <si>
    <t>MGB-014</t>
  </si>
  <si>
    <t>Névleges átmérő  mm</t>
  </si>
  <si>
    <t>Nyomás-határ      bar</t>
  </si>
  <si>
    <t>Hossz        m</t>
  </si>
  <si>
    <t>nyomott</t>
  </si>
  <si>
    <t>Szennyvíz</t>
  </si>
  <si>
    <t>Üllés szennyvíz nyomóvezeték vagyonleltár</t>
  </si>
  <si>
    <t>Szennyvízátemelő - Szennyvíztelep</t>
  </si>
  <si>
    <t>ÜSZNY-001</t>
  </si>
  <si>
    <t>ÜSZNY-002</t>
  </si>
  <si>
    <t>Üllés szennyvíz nyomóvezeték összesen:</t>
  </si>
  <si>
    <t>m</t>
  </si>
  <si>
    <t xml:space="preserve"> nyiltvíztar-tásos </t>
  </si>
  <si>
    <t xml:space="preserve">  vákuum-kutas</t>
  </si>
  <si>
    <t>Újraelőállítási, vagy helyet-tesítési érték</t>
  </si>
  <si>
    <t>Helye</t>
  </si>
  <si>
    <t>Vagyontárgy fajtája</t>
  </si>
  <si>
    <t>Típus/Anyag/Kialakítás</t>
  </si>
  <si>
    <t>Szakág</t>
  </si>
  <si>
    <t>Pótlási érték</t>
  </si>
  <si>
    <t>Rendszerfüggő viziközmű</t>
  </si>
  <si>
    <t>építészet</t>
  </si>
  <si>
    <t>Kapacitás  / hossz</t>
  </si>
  <si>
    <t>Építmény</t>
  </si>
  <si>
    <t>Vagyontárgy azonosítása</t>
  </si>
  <si>
    <t>Burkolt oldómedence I.</t>
  </si>
  <si>
    <t>Burkolt oldómedence II.</t>
  </si>
  <si>
    <t>Oldómedence átkötő vezeték</t>
  </si>
  <si>
    <t>Iszapelvevő vezeték I. oldómedence</t>
  </si>
  <si>
    <t>Iszapelvevő vezeték II. oldómedence</t>
  </si>
  <si>
    <t>Tisztított szennyvíz elfolyó vezeték</t>
  </si>
  <si>
    <t>Szerelvényakna nyomóvezetékek  osztóakna</t>
  </si>
  <si>
    <t>Szerelvényakna oldómedencék közötti akna</t>
  </si>
  <si>
    <t>nyomóvezeték tolózáraknától - I. oldómedencéig</t>
  </si>
  <si>
    <t>nyomóvezeték tolózáraknától - II. oldómedencéig</t>
  </si>
  <si>
    <t>Csővezeték</t>
  </si>
  <si>
    <t>Akna</t>
  </si>
  <si>
    <t>monolit vb.</t>
  </si>
  <si>
    <t>monolit beton</t>
  </si>
  <si>
    <t>KMPVC 80</t>
  </si>
  <si>
    <t>Acél 500</t>
  </si>
  <si>
    <t>KMPVC 200</t>
  </si>
  <si>
    <t>AC 300</t>
  </si>
  <si>
    <t xml:space="preserve">2db NA 80 tolózár </t>
  </si>
  <si>
    <t>1db NA 500 tolózár</t>
  </si>
  <si>
    <t>gépészet</t>
  </si>
  <si>
    <t>300 m3</t>
  </si>
  <si>
    <t>150 m3</t>
  </si>
  <si>
    <t>9 m</t>
  </si>
  <si>
    <t>69 m</t>
  </si>
  <si>
    <t>7 m</t>
  </si>
  <si>
    <t>11 m</t>
  </si>
  <si>
    <t>15 m</t>
  </si>
  <si>
    <t>Üllés szennyvíztisztító telep összesen:</t>
  </si>
  <si>
    <t>Üllés szennyvíztisztító telep vagyonértékelése</t>
  </si>
  <si>
    <t>Üllés 072/5</t>
  </si>
  <si>
    <t>Földterületek</t>
  </si>
  <si>
    <t>Hrsz</t>
  </si>
  <si>
    <t>nagyság(m2)</t>
  </si>
  <si>
    <t>Földterület</t>
  </si>
  <si>
    <t>Szennyvíztisztító telep</t>
  </si>
  <si>
    <t>Fekvés</t>
  </si>
  <si>
    <t>072/5</t>
  </si>
  <si>
    <t>500/4</t>
  </si>
  <si>
    <t>külterület</t>
  </si>
  <si>
    <t>belterület</t>
  </si>
  <si>
    <t>Üllés szennyvízhálózat bekötések összesen:</t>
  </si>
  <si>
    <t>Üllés gravitáviós bekötések viziközművagyon-leltár</t>
  </si>
  <si>
    <t>NA 80 Tolózár 1db; NA 80 Visszacsapó 1db, / 1984         NA100 Tolózár 1db; NA 100 Visszacsapó 1db /1994</t>
  </si>
  <si>
    <t xml:space="preserve">Vezérlés   </t>
  </si>
  <si>
    <t>Áramlásmérőcső</t>
  </si>
  <si>
    <t>Áramlásmérő kijelző</t>
  </si>
  <si>
    <t>Gyártási szám</t>
  </si>
  <si>
    <t>AC 80</t>
  </si>
  <si>
    <t>AC 200</t>
  </si>
  <si>
    <t>KGPVC125</t>
  </si>
  <si>
    <t>KGPVC 160</t>
  </si>
  <si>
    <t>KGPVC 200</t>
  </si>
  <si>
    <t>Anyag / Átmérő</t>
  </si>
  <si>
    <t>Anyagkimutatás</t>
  </si>
  <si>
    <t>Összesen:</t>
  </si>
  <si>
    <t>Szennyvízátemelő telep</t>
  </si>
  <si>
    <t>Üllés Köztéri átemelők összesen:</t>
  </si>
</sst>
</file>

<file path=xl/styles.xml><?xml version="1.0" encoding="utf-8"?>
<styleSheet xmlns="http://schemas.openxmlformats.org/spreadsheetml/2006/main">
  <numFmts count="5"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##0"/>
  </numFmts>
  <fonts count="3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2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21" borderId="2" applyNumberFormat="0" applyAlignment="0" applyProtection="0"/>
    <xf numFmtId="0" fontId="11" fillId="0" borderId="0"/>
    <xf numFmtId="0" fontId="2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6" applyNumberFormat="0" applyFill="0" applyAlignment="0" applyProtection="0"/>
    <xf numFmtId="0" fontId="14" fillId="7" borderId="1" applyNumberFormat="0" applyAlignment="0" applyProtection="0"/>
    <xf numFmtId="0" fontId="5" fillId="22" borderId="7" applyNumberFormat="0" applyFon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4" fillId="4" borderId="0" applyNumberFormat="0" applyBorder="0" applyAlignment="0" applyProtection="0"/>
    <xf numFmtId="0" fontId="27" fillId="20" borderId="8" applyNumberFormat="0" applyAlignment="0" applyProtection="0"/>
    <xf numFmtId="165" fontId="28" fillId="0" borderId="0" applyFont="0" applyFill="0" applyBorder="0" applyAlignment="0" applyProtection="0">
      <alignment horizontal="right" vertical="top"/>
      <protection locked="0"/>
    </xf>
    <xf numFmtId="0" fontId="26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5" fillId="0" borderId="0"/>
    <xf numFmtId="0" fontId="37" fillId="0" borderId="0"/>
    <xf numFmtId="0" fontId="33" fillId="0" borderId="0"/>
    <xf numFmtId="0" fontId="5" fillId="0" borderId="0"/>
    <xf numFmtId="0" fontId="30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 applyNumberFormat="0" applyFont="0" applyFill="0" applyBorder="0" applyAlignment="0" applyProtection="0">
      <alignment vertical="top"/>
    </xf>
    <xf numFmtId="0" fontId="36" fillId="0" borderId="0"/>
    <xf numFmtId="0" fontId="5" fillId="0" borderId="0"/>
    <xf numFmtId="0" fontId="3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1" fillId="0" borderId="0"/>
    <xf numFmtId="0" fontId="5" fillId="22" borderId="7" applyNumberFormat="0" applyFont="0" applyAlignment="0" applyProtection="0"/>
    <xf numFmtId="0" fontId="27" fillId="20" borderId="8" applyNumberFormat="0" applyAlignment="0" applyProtection="0"/>
    <xf numFmtId="0" fontId="32" fillId="0" borderId="9" applyNumberFormat="0" applyFill="0" applyAlignment="0" applyProtection="0"/>
    <xf numFmtId="6" fontId="28" fillId="0" borderId="0" applyFont="0" applyFill="0" applyBorder="0" applyProtection="0">
      <alignment horizontal="right" vertical="top"/>
      <protection locked="0"/>
    </xf>
    <xf numFmtId="44" fontId="11" fillId="0" borderId="0" applyFont="0" applyFill="0" applyBorder="0" applyAlignment="0" applyProtection="0"/>
    <xf numFmtId="0" fontId="13" fillId="3" borderId="0" applyNumberFormat="0" applyBorder="0" applyAlignment="0" applyProtection="0"/>
    <xf numFmtId="0" fontId="29" fillId="23" borderId="0" applyNumberFormat="0" applyBorder="0" applyAlignment="0" applyProtection="0"/>
    <xf numFmtId="0" fontId="15" fillId="20" borderId="1" applyNumberForma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1">
    <xf numFmtId="0" fontId="0" fillId="0" borderId="0" xfId="0"/>
    <xf numFmtId="9" fontId="0" fillId="0" borderId="0" xfId="0" applyNumberFormat="1"/>
    <xf numFmtId="0" fontId="8" fillId="0" borderId="10" xfId="82" applyFont="1" applyBorder="1" applyAlignment="1">
      <alignment wrapText="1"/>
    </xf>
    <xf numFmtId="0" fontId="8" fillId="0" borderId="11" xfId="82" applyFont="1" applyBorder="1" applyAlignment="1">
      <alignment wrapText="1"/>
    </xf>
    <xf numFmtId="0" fontId="8" fillId="0" borderId="10" xfId="82" applyFont="1" applyBorder="1" applyAlignment="1">
      <alignment vertical="center"/>
    </xf>
    <xf numFmtId="164" fontId="0" fillId="24" borderId="12" xfId="0" applyNumberFormat="1" applyFill="1" applyBorder="1"/>
    <xf numFmtId="0" fontId="8" fillId="0" borderId="13" xfId="82" applyFont="1" applyBorder="1" applyAlignment="1">
      <alignment vertical="center"/>
    </xf>
    <xf numFmtId="0" fontId="8" fillId="0" borderId="13" xfId="82" applyFont="1" applyBorder="1" applyAlignment="1">
      <alignment wrapText="1"/>
    </xf>
    <xf numFmtId="0" fontId="8" fillId="0" borderId="14" xfId="82" applyFont="1" applyBorder="1" applyAlignment="1">
      <alignment vertical="center"/>
    </xf>
    <xf numFmtId="0" fontId="8" fillId="0" borderId="14" xfId="82" applyFont="1" applyBorder="1" applyAlignment="1">
      <alignment wrapText="1"/>
    </xf>
    <xf numFmtId="0" fontId="0" fillId="24" borderId="12" xfId="0" applyFill="1" applyBorder="1"/>
    <xf numFmtId="164" fontId="0" fillId="0" borderId="0" xfId="0" applyNumberFormat="1"/>
    <xf numFmtId="0" fontId="6" fillId="0" borderId="15" xfId="0" applyFont="1" applyBorder="1"/>
    <xf numFmtId="0" fontId="6" fillId="0" borderId="14" xfId="0" applyFont="1" applyBorder="1"/>
    <xf numFmtId="0" fontId="6" fillId="0" borderId="10" xfId="0" applyFont="1" applyFill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1" xfId="0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6" fillId="0" borderId="16" xfId="0" applyNumberFormat="1" applyFont="1" applyBorder="1"/>
    <xf numFmtId="0" fontId="6" fillId="0" borderId="11" xfId="0" applyFont="1" applyFill="1" applyBorder="1"/>
    <xf numFmtId="0" fontId="6" fillId="0" borderId="17" xfId="0" applyFont="1" applyBorder="1"/>
    <xf numFmtId="0" fontId="6" fillId="0" borderId="18" xfId="0" applyFont="1" applyBorder="1"/>
    <xf numFmtId="164" fontId="6" fillId="0" borderId="14" xfId="0" applyNumberFormat="1" applyFont="1" applyBorder="1"/>
    <xf numFmtId="164" fontId="6" fillId="0" borderId="17" xfId="0" applyNumberFormat="1" applyFont="1" applyBorder="1"/>
    <xf numFmtId="164" fontId="6" fillId="0" borderId="13" xfId="0" applyNumberFormat="1" applyFont="1" applyBorder="1"/>
    <xf numFmtId="164" fontId="6" fillId="0" borderId="19" xfId="0" applyNumberFormat="1" applyFont="1" applyBorder="1"/>
    <xf numFmtId="164" fontId="6" fillId="0" borderId="11" xfId="0" applyNumberFormat="1" applyFont="1" applyFill="1" applyBorder="1"/>
    <xf numFmtId="0" fontId="6" fillId="0" borderId="0" xfId="0" applyFont="1"/>
    <xf numFmtId="0" fontId="0" fillId="0" borderId="0" xfId="0" applyBorder="1"/>
    <xf numFmtId="0" fontId="2" fillId="0" borderId="0" xfId="0" applyFont="1"/>
    <xf numFmtId="0" fontId="9" fillId="25" borderId="20" xfId="86" applyFont="1" applyFill="1" applyBorder="1" applyAlignment="1">
      <alignment horizontal="center" wrapText="1"/>
    </xf>
    <xf numFmtId="0" fontId="9" fillId="25" borderId="13" xfId="86" applyFont="1" applyFill="1" applyBorder="1" applyAlignment="1">
      <alignment horizontal="center" vertical="center" wrapText="1"/>
    </xf>
    <xf numFmtId="0" fontId="9" fillId="25" borderId="13" xfId="86" applyFont="1" applyFill="1" applyBorder="1" applyAlignment="1">
      <alignment horizontal="center" wrapText="1"/>
    </xf>
    <xf numFmtId="0" fontId="9" fillId="25" borderId="21" xfId="86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9" fillId="25" borderId="21" xfId="0" applyFont="1" applyFill="1" applyBorder="1" applyAlignment="1">
      <alignment horizontal="center" wrapText="1"/>
    </xf>
    <xf numFmtId="0" fontId="9" fillId="25" borderId="20" xfId="0" applyFont="1" applyFill="1" applyBorder="1" applyAlignment="1">
      <alignment horizontal="center"/>
    </xf>
    <xf numFmtId="0" fontId="9" fillId="25" borderId="21" xfId="0" applyFont="1" applyFill="1" applyBorder="1" applyAlignment="1">
      <alignment horizontal="center"/>
    </xf>
    <xf numFmtId="2" fontId="0" fillId="0" borderId="0" xfId="0" applyNumberFormat="1"/>
    <xf numFmtId="0" fontId="9" fillId="25" borderId="23" xfId="0" applyFont="1" applyFill="1" applyBorder="1" applyAlignment="1">
      <alignment horizontal="center" vertical="center"/>
    </xf>
    <xf numFmtId="0" fontId="9" fillId="25" borderId="24" xfId="0" applyFont="1" applyFill="1" applyBorder="1" applyAlignment="1">
      <alignment horizontal="center" vertical="center"/>
    </xf>
    <xf numFmtId="164" fontId="9" fillId="25" borderId="24" xfId="0" applyNumberFormat="1" applyFont="1" applyFill="1" applyBorder="1" applyAlignment="1">
      <alignment horizontal="center" vertical="center"/>
    </xf>
    <xf numFmtId="2" fontId="9" fillId="25" borderId="24" xfId="0" applyNumberFormat="1" applyFont="1" applyFill="1" applyBorder="1" applyAlignment="1">
      <alignment horizontal="center" vertical="center" wrapText="1"/>
    </xf>
    <xf numFmtId="9" fontId="9" fillId="25" borderId="2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/>
    <xf numFmtId="0" fontId="6" fillId="25" borderId="16" xfId="0" applyFont="1" applyFill="1" applyBorder="1" applyAlignment="1">
      <alignment horizontal="center" vertical="center" wrapText="1"/>
    </xf>
    <xf numFmtId="0" fontId="9" fillId="25" borderId="2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0" fillId="24" borderId="26" xfId="0" applyNumberFormat="1" applyFill="1" applyBorder="1"/>
    <xf numFmtId="0" fontId="8" fillId="0" borderId="14" xfId="80" applyFont="1" applyBorder="1" applyAlignment="1">
      <alignment horizontal="left" wrapText="1"/>
    </xf>
    <xf numFmtId="0" fontId="8" fillId="0" borderId="14" xfId="80" applyFont="1" applyBorder="1" applyAlignment="1">
      <alignment horizontal="center"/>
    </xf>
    <xf numFmtId="0" fontId="6" fillId="0" borderId="27" xfId="0" applyFont="1" applyBorder="1"/>
    <xf numFmtId="0" fontId="6" fillId="0" borderId="16" xfId="0" applyFont="1" applyBorder="1"/>
    <xf numFmtId="0" fontId="8" fillId="0" borderId="16" xfId="80" applyFont="1" applyBorder="1" applyAlignment="1">
      <alignment horizontal="left" wrapText="1"/>
    </xf>
    <xf numFmtId="0" fontId="8" fillId="0" borderId="16" xfId="80" applyFont="1" applyBorder="1" applyAlignment="1">
      <alignment horizontal="center"/>
    </xf>
    <xf numFmtId="2" fontId="6" fillId="0" borderId="16" xfId="0" applyNumberFormat="1" applyFont="1" applyBorder="1"/>
    <xf numFmtId="0" fontId="8" fillId="0" borderId="10" xfId="80" applyFont="1" applyBorder="1" applyAlignment="1">
      <alignment wrapText="1"/>
    </xf>
    <xf numFmtId="0" fontId="8" fillId="0" borderId="10" xfId="80" applyFont="1" applyFill="1" applyBorder="1" applyAlignment="1">
      <alignment wrapText="1"/>
    </xf>
    <xf numFmtId="0" fontId="9" fillId="25" borderId="28" xfId="0" applyFont="1" applyFill="1" applyBorder="1" applyAlignment="1">
      <alignment horizontal="center"/>
    </xf>
    <xf numFmtId="0" fontId="8" fillId="0" borderId="10" xfId="80" applyFont="1" applyFill="1" applyBorder="1" applyAlignment="1">
      <alignment horizontal="center" wrapText="1"/>
    </xf>
    <xf numFmtId="0" fontId="8" fillId="0" borderId="13" xfId="80" applyFont="1" applyBorder="1" applyAlignment="1">
      <alignment horizontal="center" wrapText="1"/>
    </xf>
    <xf numFmtId="2" fontId="6" fillId="0" borderId="10" xfId="0" applyNumberFormat="1" applyFont="1" applyBorder="1" applyAlignment="1"/>
    <xf numFmtId="1" fontId="6" fillId="0" borderId="10" xfId="0" applyNumberFormat="1" applyFont="1" applyBorder="1" applyAlignment="1"/>
    <xf numFmtId="164" fontId="6" fillId="0" borderId="10" xfId="0" applyNumberFormat="1" applyFont="1" applyBorder="1" applyAlignment="1"/>
    <xf numFmtId="164" fontId="6" fillId="0" borderId="18" xfId="0" applyNumberFormat="1" applyFont="1" applyBorder="1" applyAlignment="1"/>
    <xf numFmtId="2" fontId="6" fillId="0" borderId="13" xfId="0" applyNumberFormat="1" applyFont="1" applyBorder="1" applyAlignment="1"/>
    <xf numFmtId="1" fontId="6" fillId="0" borderId="13" xfId="0" applyNumberFormat="1" applyFont="1" applyBorder="1" applyAlignment="1"/>
    <xf numFmtId="164" fontId="6" fillId="0" borderId="13" xfId="0" applyNumberFormat="1" applyFont="1" applyBorder="1" applyAlignment="1"/>
    <xf numFmtId="164" fontId="6" fillId="0" borderId="20" xfId="0" applyNumberFormat="1" applyFont="1" applyBorder="1" applyAlignment="1"/>
    <xf numFmtId="164" fontId="7" fillId="24" borderId="29" xfId="0" applyNumberFormat="1" applyFont="1" applyFill="1" applyBorder="1"/>
    <xf numFmtId="0" fontId="7" fillId="24" borderId="29" xfId="0" applyFont="1" applyFill="1" applyBorder="1"/>
    <xf numFmtId="164" fontId="7" fillId="24" borderId="30" xfId="0" applyNumberFormat="1" applyFont="1" applyFill="1" applyBorder="1"/>
    <xf numFmtId="0" fontId="9" fillId="25" borderId="31" xfId="0" applyFont="1" applyFill="1" applyBorder="1" applyAlignment="1">
      <alignment horizontal="center"/>
    </xf>
    <xf numFmtId="0" fontId="8" fillId="0" borderId="11" xfId="80" applyFont="1" applyBorder="1" applyAlignment="1">
      <alignment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/>
    <xf numFmtId="1" fontId="6" fillId="0" borderId="11" xfId="0" applyNumberFormat="1" applyFont="1" applyBorder="1" applyAlignment="1"/>
    <xf numFmtId="164" fontId="6" fillId="0" borderId="11" xfId="0" applyNumberFormat="1" applyFont="1" applyBorder="1" applyAlignment="1"/>
    <xf numFmtId="164" fontId="6" fillId="0" borderId="32" xfId="0" applyNumberFormat="1" applyFont="1" applyBorder="1" applyAlignment="1"/>
    <xf numFmtId="49" fontId="6" fillId="25" borderId="33" xfId="0" applyNumberFormat="1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164" fontId="9" fillId="25" borderId="12" xfId="0" applyNumberFormat="1" applyFont="1" applyFill="1" applyBorder="1" applyAlignment="1">
      <alignment horizontal="center" vertical="center" wrapText="1"/>
    </xf>
    <xf numFmtId="164" fontId="9" fillId="25" borderId="26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/>
    </xf>
    <xf numFmtId="9" fontId="6" fillId="25" borderId="16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/>
    <xf numFmtId="164" fontId="6" fillId="0" borderId="10" xfId="0" applyNumberFormat="1" applyFont="1" applyFill="1" applyBorder="1"/>
    <xf numFmtId="0" fontId="6" fillId="0" borderId="14" xfId="0" applyFont="1" applyFill="1" applyBorder="1"/>
    <xf numFmtId="2" fontId="6" fillId="0" borderId="14" xfId="0" applyNumberFormat="1" applyFont="1" applyFill="1" applyBorder="1"/>
    <xf numFmtId="164" fontId="6" fillId="0" borderId="14" xfId="0" applyNumberFormat="1" applyFont="1" applyFill="1" applyBorder="1"/>
    <xf numFmtId="0" fontId="6" fillId="0" borderId="28" xfId="0" applyFont="1" applyBorder="1"/>
    <xf numFmtId="0" fontId="6" fillId="0" borderId="21" xfId="0" applyFont="1" applyBorder="1"/>
    <xf numFmtId="0" fontId="8" fillId="0" borderId="14" xfId="80" applyFont="1" applyBorder="1" applyAlignment="1"/>
    <xf numFmtId="9" fontId="8" fillId="0" borderId="14" xfId="80" applyNumberFormat="1" applyFont="1" applyBorder="1" applyAlignment="1">
      <alignment horizontal="center"/>
    </xf>
    <xf numFmtId="0" fontId="8" fillId="0" borderId="14" xfId="80" applyFont="1" applyBorder="1" applyAlignment="1">
      <alignment horizontal="right"/>
    </xf>
    <xf numFmtId="0" fontId="8" fillId="0" borderId="10" xfId="80" applyFont="1" applyBorder="1" applyAlignment="1">
      <alignment horizontal="center"/>
    </xf>
    <xf numFmtId="0" fontId="8" fillId="0" borderId="10" xfId="80" applyFont="1" applyBorder="1" applyAlignment="1"/>
    <xf numFmtId="0" fontId="8" fillId="0" borderId="10" xfId="80" applyFont="1" applyBorder="1" applyAlignment="1">
      <alignment horizontal="center" wrapText="1"/>
    </xf>
    <xf numFmtId="9" fontId="8" fillId="0" borderId="10" xfId="80" applyNumberFormat="1" applyFont="1" applyBorder="1" applyAlignment="1"/>
    <xf numFmtId="0" fontId="8" fillId="0" borderId="10" xfId="80" applyFont="1" applyBorder="1" applyAlignment="1">
      <alignment horizontal="right"/>
    </xf>
    <xf numFmtId="9" fontId="8" fillId="0" borderId="10" xfId="80" applyNumberFormat="1" applyFont="1" applyBorder="1" applyAlignment="1">
      <alignment horizontal="center"/>
    </xf>
    <xf numFmtId="0" fontId="8" fillId="0" borderId="10" xfId="80" applyFont="1" applyBorder="1" applyAlignment="1">
      <alignment horizontal="right" wrapText="1"/>
    </xf>
    <xf numFmtId="0" fontId="8" fillId="0" borderId="10" xfId="80" quotePrefix="1" applyFont="1" applyBorder="1" applyAlignment="1">
      <alignment horizontal="center"/>
    </xf>
    <xf numFmtId="0" fontId="8" fillId="0" borderId="10" xfId="80" quotePrefix="1" applyFont="1" applyBorder="1" applyAlignment="1"/>
    <xf numFmtId="0" fontId="6" fillId="0" borderId="20" xfId="0" applyFont="1" applyBorder="1"/>
    <xf numFmtId="0" fontId="0" fillId="0" borderId="0" xfId="0" applyAlignment="1">
      <alignment horizontal="center"/>
    </xf>
    <xf numFmtId="0" fontId="8" fillId="0" borderId="14" xfId="80" applyFont="1" applyFill="1" applyBorder="1" applyAlignment="1">
      <alignment horizontal="center"/>
    </xf>
    <xf numFmtId="0" fontId="8" fillId="0" borderId="10" xfId="80" applyFont="1" applyFill="1" applyBorder="1" applyAlignment="1">
      <alignment horizontal="center"/>
    </xf>
    <xf numFmtId="164" fontId="7" fillId="24" borderId="12" xfId="0" applyNumberFormat="1" applyFont="1" applyFill="1" applyBorder="1"/>
    <xf numFmtId="164" fontId="7" fillId="24" borderId="26" xfId="0" applyNumberFormat="1" applyFont="1" applyFill="1" applyBorder="1"/>
    <xf numFmtId="164" fontId="7" fillId="24" borderId="34" xfId="0" applyNumberFormat="1" applyFont="1" applyFill="1" applyBorder="1"/>
    <xf numFmtId="0" fontId="6" fillId="0" borderId="16" xfId="0" applyFont="1" applyFill="1" applyBorder="1"/>
    <xf numFmtId="0" fontId="8" fillId="0" borderId="16" xfId="80" applyFont="1" applyBorder="1" applyAlignment="1"/>
    <xf numFmtId="0" fontId="8" fillId="0" borderId="16" xfId="8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8" fillId="0" borderId="16" xfId="80" quotePrefix="1" applyFont="1" applyBorder="1" applyAlignment="1"/>
    <xf numFmtId="0" fontId="8" fillId="0" borderId="16" xfId="80" applyFont="1" applyBorder="1" applyAlignment="1">
      <alignment horizontal="right"/>
    </xf>
    <xf numFmtId="2" fontId="6" fillId="0" borderId="16" xfId="0" applyNumberFormat="1" applyFont="1" applyFill="1" applyBorder="1"/>
    <xf numFmtId="164" fontId="6" fillId="0" borderId="16" xfId="0" applyNumberFormat="1" applyFont="1" applyFill="1" applyBorder="1"/>
    <xf numFmtId="0" fontId="7" fillId="24" borderId="12" xfId="0" applyFont="1" applyFill="1" applyBorder="1"/>
    <xf numFmtId="0" fontId="7" fillId="24" borderId="12" xfId="0" applyFont="1" applyFill="1" applyBorder="1" applyAlignment="1">
      <alignment horizontal="left"/>
    </xf>
    <xf numFmtId="0" fontId="8" fillId="0" borderId="0" xfId="82" applyFont="1" applyBorder="1" applyAlignment="1">
      <alignment wrapText="1"/>
    </xf>
    <xf numFmtId="9" fontId="6" fillId="0" borderId="14" xfId="0" applyNumberFormat="1" applyFont="1" applyBorder="1"/>
    <xf numFmtId="9" fontId="6" fillId="0" borderId="10" xfId="0" applyNumberFormat="1" applyFont="1" applyBorder="1"/>
    <xf numFmtId="9" fontId="6" fillId="0" borderId="13" xfId="0" applyNumberFormat="1" applyFont="1" applyBorder="1"/>
    <xf numFmtId="9" fontId="6" fillId="0" borderId="0" xfId="0" applyNumberFormat="1" applyFont="1"/>
    <xf numFmtId="0" fontId="8" fillId="0" borderId="14" xfId="82" applyFont="1" applyBorder="1" applyAlignment="1">
      <alignment horizontal="center" vertical="center"/>
    </xf>
    <xf numFmtId="0" fontId="8" fillId="0" borderId="10" xfId="82" applyFont="1" applyBorder="1" applyAlignment="1">
      <alignment horizontal="center" vertical="center"/>
    </xf>
    <xf numFmtId="0" fontId="8" fillId="0" borderId="13" xfId="82" applyFont="1" applyBorder="1" applyAlignment="1">
      <alignment horizontal="center" vertical="center"/>
    </xf>
    <xf numFmtId="9" fontId="7" fillId="24" borderId="29" xfId="0" applyNumberFormat="1" applyFont="1" applyFill="1" applyBorder="1"/>
    <xf numFmtId="0" fontId="7" fillId="24" borderId="30" xfId="0" applyFont="1" applyFill="1" applyBorder="1"/>
    <xf numFmtId="0" fontId="9" fillId="25" borderId="15" xfId="0" applyFont="1" applyFill="1" applyBorder="1" applyAlignment="1">
      <alignment horizontal="center"/>
    </xf>
    <xf numFmtId="164" fontId="6" fillId="0" borderId="35" xfId="0" applyNumberFormat="1" applyFont="1" applyFill="1" applyBorder="1"/>
    <xf numFmtId="164" fontId="6" fillId="0" borderId="11" xfId="0" applyNumberFormat="1" applyFont="1" applyBorder="1" applyAlignment="1">
      <alignment horizontal="right"/>
    </xf>
    <xf numFmtId="0" fontId="8" fillId="0" borderId="11" xfId="0" applyFont="1" applyFill="1" applyBorder="1"/>
    <xf numFmtId="2" fontId="8" fillId="0" borderId="11" xfId="0" applyNumberFormat="1" applyFont="1" applyFill="1" applyBorder="1" applyAlignment="1">
      <alignment wrapText="1"/>
    </xf>
    <xf numFmtId="2" fontId="6" fillId="0" borderId="0" xfId="0" applyNumberFormat="1" applyFont="1"/>
    <xf numFmtId="1" fontId="8" fillId="0" borderId="36" xfId="0" applyNumberFormat="1" applyFont="1" applyFill="1" applyBorder="1" applyAlignment="1">
      <alignment wrapText="1"/>
    </xf>
    <xf numFmtId="164" fontId="8" fillId="0" borderId="11" xfId="0" applyNumberFormat="1" applyFont="1" applyFill="1" applyBorder="1"/>
    <xf numFmtId="164" fontId="6" fillId="0" borderId="36" xfId="0" applyNumberFormat="1" applyFont="1" applyFill="1" applyBorder="1"/>
    <xf numFmtId="164" fontId="6" fillId="0" borderId="37" xfId="0" applyNumberFormat="1" applyFont="1" applyFill="1" applyBorder="1"/>
    <xf numFmtId="164" fontId="6" fillId="0" borderId="38" xfId="0" applyNumberFormat="1" applyFont="1" applyFill="1" applyBorder="1"/>
    <xf numFmtId="164" fontId="6" fillId="0" borderId="0" xfId="0" applyNumberFormat="1" applyFont="1"/>
    <xf numFmtId="0" fontId="8" fillId="0" borderId="10" xfId="0" applyFont="1" applyFill="1" applyBorder="1"/>
    <xf numFmtId="2" fontId="6" fillId="0" borderId="10" xfId="0" applyNumberFormat="1" applyFont="1" applyBorder="1"/>
    <xf numFmtId="164" fontId="8" fillId="0" borderId="10" xfId="0" applyNumberFormat="1" applyFont="1" applyFill="1" applyBorder="1"/>
    <xf numFmtId="164" fontId="6" fillId="0" borderId="18" xfId="0" applyNumberFormat="1" applyFont="1" applyFill="1" applyBorder="1"/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164" fontId="6" fillId="0" borderId="32" xfId="0" applyNumberFormat="1" applyFont="1" applyFill="1" applyBorder="1"/>
    <xf numFmtId="164" fontId="6" fillId="25" borderId="38" xfId="0" applyNumberFormat="1" applyFont="1" applyFill="1" applyBorder="1"/>
    <xf numFmtId="164" fontId="6" fillId="25" borderId="10" xfId="0" applyNumberFormat="1" applyFont="1" applyFill="1" applyBorder="1" applyAlignment="1">
      <alignment horizontal="right"/>
    </xf>
    <xf numFmtId="0" fontId="8" fillId="25" borderId="10" xfId="0" applyFont="1" applyFill="1" applyBorder="1"/>
    <xf numFmtId="2" fontId="8" fillId="25" borderId="10" xfId="0" applyNumberFormat="1" applyFont="1" applyFill="1" applyBorder="1" applyAlignment="1">
      <alignment wrapText="1"/>
    </xf>
    <xf numFmtId="164" fontId="8" fillId="25" borderId="10" xfId="0" applyNumberFormat="1" applyFont="1" applyFill="1" applyBorder="1" applyAlignment="1">
      <alignment wrapText="1"/>
    </xf>
    <xf numFmtId="164" fontId="8" fillId="25" borderId="10" xfId="0" applyNumberFormat="1" applyFont="1" applyFill="1" applyBorder="1"/>
    <xf numFmtId="164" fontId="6" fillId="25" borderId="18" xfId="0" applyNumberFormat="1" applyFont="1" applyFill="1" applyBorder="1"/>
    <xf numFmtId="164" fontId="9" fillId="25" borderId="29" xfId="0" applyNumberFormat="1" applyFont="1" applyFill="1" applyBorder="1" applyAlignment="1">
      <alignment horizontal="right"/>
    </xf>
    <xf numFmtId="0" fontId="7" fillId="0" borderId="0" xfId="0" applyFont="1"/>
    <xf numFmtId="0" fontId="9" fillId="25" borderId="39" xfId="0" applyFont="1" applyFill="1" applyBorder="1" applyAlignment="1"/>
    <xf numFmtId="164" fontId="9" fillId="25" borderId="29" xfId="0" applyNumberFormat="1" applyFont="1" applyFill="1" applyBorder="1"/>
    <xf numFmtId="164" fontId="9" fillId="25" borderId="40" xfId="0" applyNumberFormat="1" applyFont="1" applyFill="1" applyBorder="1"/>
    <xf numFmtId="2" fontId="9" fillId="25" borderId="40" xfId="0" applyNumberFormat="1" applyFont="1" applyFill="1" applyBorder="1"/>
    <xf numFmtId="164" fontId="9" fillId="25" borderId="39" xfId="0" applyNumberFormat="1" applyFont="1" applyFill="1" applyBorder="1"/>
    <xf numFmtId="1" fontId="8" fillId="0" borderId="10" xfId="0" applyNumberFormat="1" applyFont="1" applyFill="1" applyBorder="1" applyAlignment="1">
      <alignment wrapText="1"/>
    </xf>
    <xf numFmtId="0" fontId="7" fillId="24" borderId="28" xfId="0" applyFont="1" applyFill="1" applyBorder="1"/>
    <xf numFmtId="0" fontId="7" fillId="24" borderId="18" xfId="0" applyFont="1" applyFill="1" applyBorder="1"/>
    <xf numFmtId="0" fontId="7" fillId="24" borderId="21" xfId="0" applyFont="1" applyFill="1" applyBorder="1"/>
    <xf numFmtId="0" fontId="7" fillId="24" borderId="20" xfId="0" applyFont="1" applyFill="1" applyBorder="1"/>
    <xf numFmtId="0" fontId="7" fillId="24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center" vertical="center" wrapText="1"/>
    </xf>
    <xf numFmtId="9" fontId="6" fillId="25" borderId="49" xfId="105" applyFont="1" applyFill="1" applyBorder="1" applyAlignment="1">
      <alignment horizontal="center" vertical="center" wrapText="1"/>
    </xf>
    <xf numFmtId="9" fontId="6" fillId="25" borderId="36" xfId="105" applyFont="1" applyFill="1" applyBorder="1" applyAlignment="1">
      <alignment horizontal="center" vertical="center" wrapText="1"/>
    </xf>
    <xf numFmtId="2" fontId="6" fillId="25" borderId="49" xfId="105" applyNumberFormat="1" applyFont="1" applyFill="1" applyBorder="1" applyAlignment="1">
      <alignment horizontal="center" vertical="center" wrapText="1"/>
    </xf>
    <xf numFmtId="2" fontId="6" fillId="25" borderId="36" xfId="105" applyNumberFormat="1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9" fontId="6" fillId="25" borderId="14" xfId="0" applyNumberFormat="1" applyFont="1" applyFill="1" applyBorder="1" applyAlignment="1">
      <alignment horizontal="center" vertical="center" wrapText="1"/>
    </xf>
    <xf numFmtId="9" fontId="6" fillId="25" borderId="16" xfId="0" applyNumberFormat="1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6" fillId="25" borderId="48" xfId="0" applyFont="1" applyFill="1" applyBorder="1" applyAlignment="1">
      <alignment horizontal="center" vertical="center"/>
    </xf>
    <xf numFmtId="164" fontId="6" fillId="25" borderId="15" xfId="0" applyNumberFormat="1" applyFont="1" applyFill="1" applyBorder="1" applyAlignment="1">
      <alignment horizontal="center" vertical="center" wrapText="1"/>
    </xf>
    <xf numFmtId="164" fontId="6" fillId="25" borderId="27" xfId="0" applyNumberFormat="1" applyFont="1" applyFill="1" applyBorder="1" applyAlignment="1">
      <alignment horizontal="center" vertical="center" wrapText="1"/>
    </xf>
    <xf numFmtId="0" fontId="7" fillId="24" borderId="41" xfId="0" applyFont="1" applyFill="1" applyBorder="1" applyAlignment="1">
      <alignment horizontal="right"/>
    </xf>
    <xf numFmtId="0" fontId="7" fillId="24" borderId="29" xfId="0" applyFont="1" applyFill="1" applyBorder="1" applyAlignment="1">
      <alignment horizontal="right"/>
    </xf>
    <xf numFmtId="0" fontId="34" fillId="25" borderId="42" xfId="0" applyFont="1" applyFill="1" applyBorder="1" applyAlignment="1">
      <alignment horizontal="center" vertical="center"/>
    </xf>
    <xf numFmtId="0" fontId="34" fillId="25" borderId="43" xfId="0" applyFont="1" applyFill="1" applyBorder="1" applyAlignment="1">
      <alignment horizontal="center" vertical="center"/>
    </xf>
    <xf numFmtId="0" fontId="34" fillId="25" borderId="44" xfId="0" applyFont="1" applyFill="1" applyBorder="1" applyAlignment="1">
      <alignment horizontal="center" vertical="center"/>
    </xf>
    <xf numFmtId="164" fontId="6" fillId="25" borderId="17" xfId="0" applyNumberFormat="1" applyFont="1" applyFill="1" applyBorder="1" applyAlignment="1">
      <alignment horizontal="center" vertical="center" wrapText="1"/>
    </xf>
    <xf numFmtId="164" fontId="6" fillId="25" borderId="19" xfId="0" applyNumberFormat="1" applyFont="1" applyFill="1" applyBorder="1" applyAlignment="1">
      <alignment horizontal="center" vertical="center" wrapText="1"/>
    </xf>
    <xf numFmtId="164" fontId="6" fillId="25" borderId="14" xfId="0" applyNumberFormat="1" applyFont="1" applyFill="1" applyBorder="1" applyAlignment="1">
      <alignment horizontal="center" vertical="center" wrapText="1"/>
    </xf>
    <xf numFmtId="164" fontId="6" fillId="25" borderId="16" xfId="0" applyNumberFormat="1" applyFont="1" applyFill="1" applyBorder="1" applyAlignment="1">
      <alignment horizontal="center" vertical="center" wrapText="1"/>
    </xf>
    <xf numFmtId="0" fontId="6" fillId="25" borderId="45" xfId="0" applyFont="1" applyFill="1" applyBorder="1" applyAlignment="1">
      <alignment horizontal="center" vertical="center"/>
    </xf>
    <xf numFmtId="0" fontId="6" fillId="25" borderId="46" xfId="0" applyFont="1" applyFill="1" applyBorder="1" applyAlignment="1">
      <alignment horizontal="center" vertical="center"/>
    </xf>
    <xf numFmtId="0" fontId="6" fillId="25" borderId="47" xfId="0" applyFont="1" applyFill="1" applyBorder="1" applyAlignment="1">
      <alignment horizontal="center" vertical="center"/>
    </xf>
    <xf numFmtId="0" fontId="6" fillId="25" borderId="42" xfId="0" applyFont="1" applyFill="1" applyBorder="1" applyAlignment="1">
      <alignment horizontal="center" vertical="center"/>
    </xf>
    <xf numFmtId="0" fontId="6" fillId="25" borderId="43" xfId="0" applyFont="1" applyFill="1" applyBorder="1" applyAlignment="1">
      <alignment horizontal="center" vertical="center"/>
    </xf>
    <xf numFmtId="0" fontId="6" fillId="25" borderId="44" xfId="0" applyFont="1" applyFill="1" applyBorder="1" applyAlignment="1">
      <alignment horizontal="center" vertical="center"/>
    </xf>
    <xf numFmtId="164" fontId="6" fillId="25" borderId="45" xfId="0" applyNumberFormat="1" applyFont="1" applyFill="1" applyBorder="1" applyAlignment="1">
      <alignment horizontal="center" vertical="center"/>
    </xf>
    <xf numFmtId="164" fontId="6" fillId="25" borderId="46" xfId="0" applyNumberFormat="1" applyFont="1" applyFill="1" applyBorder="1" applyAlignment="1">
      <alignment horizontal="center" vertical="center"/>
    </xf>
    <xf numFmtId="164" fontId="6" fillId="25" borderId="47" xfId="0" applyNumberFormat="1" applyFont="1" applyFill="1" applyBorder="1" applyAlignment="1">
      <alignment horizontal="center" vertical="center"/>
    </xf>
    <xf numFmtId="0" fontId="9" fillId="0" borderId="11" xfId="86" applyFont="1" applyFill="1" applyBorder="1" applyAlignment="1">
      <alignment horizontal="center" vertical="center" wrapText="1"/>
    </xf>
    <xf numFmtId="0" fontId="9" fillId="0" borderId="10" xfId="86" applyFont="1" applyFill="1" applyBorder="1" applyAlignment="1">
      <alignment horizontal="center" vertical="center" wrapText="1"/>
    </xf>
    <xf numFmtId="0" fontId="10" fillId="25" borderId="42" xfId="0" applyFont="1" applyFill="1" applyBorder="1" applyAlignment="1">
      <alignment horizontal="center"/>
    </xf>
    <xf numFmtId="0" fontId="10" fillId="25" borderId="43" xfId="0" applyFont="1" applyFill="1" applyBorder="1" applyAlignment="1">
      <alignment horizontal="center"/>
    </xf>
    <xf numFmtId="0" fontId="10" fillId="25" borderId="46" xfId="0" applyFont="1" applyFill="1" applyBorder="1" applyAlignment="1">
      <alignment horizontal="center"/>
    </xf>
    <xf numFmtId="0" fontId="10" fillId="25" borderId="44" xfId="0" applyFont="1" applyFill="1" applyBorder="1" applyAlignment="1">
      <alignment horizontal="center"/>
    </xf>
    <xf numFmtId="0" fontId="9" fillId="25" borderId="45" xfId="0" applyFont="1" applyFill="1" applyBorder="1" applyAlignment="1">
      <alignment horizontal="center"/>
    </xf>
    <xf numFmtId="0" fontId="9" fillId="25" borderId="47" xfId="0" applyFont="1" applyFill="1" applyBorder="1" applyAlignment="1">
      <alignment horizontal="center"/>
    </xf>
    <xf numFmtId="0" fontId="9" fillId="25" borderId="15" xfId="0" applyFont="1" applyFill="1" applyBorder="1" applyAlignment="1">
      <alignment horizontal="center"/>
    </xf>
    <xf numFmtId="0" fontId="9" fillId="25" borderId="56" xfId="0" applyFont="1" applyFill="1" applyBorder="1" applyAlignment="1">
      <alignment horizontal="center"/>
    </xf>
    <xf numFmtId="0" fontId="9" fillId="25" borderId="14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/>
    </xf>
    <xf numFmtId="0" fontId="9" fillId="25" borderId="42" xfId="0" applyFont="1" applyFill="1" applyBorder="1" applyAlignment="1">
      <alignment horizontal="center"/>
    </xf>
    <xf numFmtId="0" fontId="9" fillId="25" borderId="43" xfId="0" applyFont="1" applyFill="1" applyBorder="1" applyAlignment="1">
      <alignment horizontal="center"/>
    </xf>
    <xf numFmtId="0" fontId="9" fillId="25" borderId="44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9" fillId="25" borderId="58" xfId="0" applyFont="1" applyFill="1" applyBorder="1" applyAlignment="1">
      <alignment horizontal="center"/>
    </xf>
    <xf numFmtId="0" fontId="9" fillId="0" borderId="11" xfId="86" applyFont="1" applyFill="1" applyBorder="1" applyAlignment="1">
      <alignment horizontal="center" vertical="center"/>
    </xf>
    <xf numFmtId="0" fontId="9" fillId="0" borderId="10" xfId="86" applyFont="1" applyFill="1" applyBorder="1" applyAlignment="1">
      <alignment horizontal="center" vertical="center"/>
    </xf>
    <xf numFmtId="0" fontId="9" fillId="0" borderId="13" xfId="86" applyFont="1" applyFill="1" applyBorder="1" applyAlignment="1">
      <alignment horizontal="center" vertical="center"/>
    </xf>
    <xf numFmtId="0" fontId="9" fillId="0" borderId="13" xfId="86" applyFont="1" applyFill="1" applyBorder="1" applyAlignment="1">
      <alignment horizontal="center" vertical="center" wrapText="1"/>
    </xf>
    <xf numFmtId="0" fontId="8" fillId="0" borderId="54" xfId="80" applyFont="1" applyFill="1" applyBorder="1" applyAlignment="1">
      <alignment horizontal="center" vertical="center"/>
    </xf>
    <xf numFmtId="0" fontId="8" fillId="0" borderId="55" xfId="80" applyFont="1" applyFill="1" applyBorder="1" applyAlignment="1">
      <alignment horizontal="center" vertical="center"/>
    </xf>
    <xf numFmtId="0" fontId="8" fillId="0" borderId="49" xfId="80" applyFont="1" applyFill="1" applyBorder="1" applyAlignment="1">
      <alignment horizontal="center" vertical="center"/>
    </xf>
    <xf numFmtId="0" fontId="8" fillId="0" borderId="11" xfId="8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8" fillId="0" borderId="49" xfId="80" applyNumberFormat="1" applyFont="1" applyFill="1" applyBorder="1" applyAlignment="1">
      <alignment horizontal="center" vertical="center" wrapText="1"/>
    </xf>
    <xf numFmtId="49" fontId="8" fillId="0" borderId="36" xfId="80" applyNumberFormat="1" applyFont="1" applyFill="1" applyBorder="1" applyAlignment="1">
      <alignment horizontal="center" vertical="center" wrapText="1"/>
    </xf>
    <xf numFmtId="49" fontId="8" fillId="0" borderId="29" xfId="80" applyNumberFormat="1" applyFont="1" applyFill="1" applyBorder="1" applyAlignment="1">
      <alignment horizontal="center" vertical="center" wrapText="1"/>
    </xf>
    <xf numFmtId="0" fontId="9" fillId="25" borderId="50" xfId="0" applyFont="1" applyFill="1" applyBorder="1" applyAlignment="1">
      <alignment horizontal="left"/>
    </xf>
    <xf numFmtId="0" fontId="9" fillId="25" borderId="51" xfId="0" applyFont="1" applyFill="1" applyBorder="1" applyAlignment="1">
      <alignment horizontal="left"/>
    </xf>
    <xf numFmtId="0" fontId="9" fillId="25" borderId="52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16" xfId="80" applyFont="1" applyFill="1" applyBorder="1" applyAlignment="1">
      <alignment horizontal="center" vertical="center"/>
    </xf>
    <xf numFmtId="0" fontId="8" fillId="0" borderId="29" xfId="80" applyFont="1" applyFill="1" applyBorder="1" applyAlignment="1">
      <alignment horizontal="center" vertical="center"/>
    </xf>
    <xf numFmtId="0" fontId="8" fillId="0" borderId="53" xfId="80" applyFont="1" applyFill="1" applyBorder="1" applyAlignment="1">
      <alignment horizontal="center" vertical="center"/>
    </xf>
    <xf numFmtId="0" fontId="8" fillId="0" borderId="39" xfId="80" applyFont="1" applyFill="1" applyBorder="1" applyAlignment="1">
      <alignment horizontal="center" vertical="center"/>
    </xf>
    <xf numFmtId="0" fontId="8" fillId="0" borderId="32" xfId="86" applyFont="1" applyFill="1" applyBorder="1" applyAlignment="1">
      <alignment horizontal="center" vertical="center" wrapText="1"/>
    </xf>
    <xf numFmtId="0" fontId="8" fillId="0" borderId="18" xfId="86" applyFont="1" applyFill="1" applyBorder="1" applyAlignment="1">
      <alignment horizontal="center" vertical="center" wrapText="1"/>
    </xf>
    <xf numFmtId="0" fontId="8" fillId="0" borderId="20" xfId="86" applyFont="1" applyFill="1" applyBorder="1" applyAlignment="1">
      <alignment horizontal="center" vertical="center" wrapText="1"/>
    </xf>
    <xf numFmtId="0" fontId="8" fillId="0" borderId="49" xfId="83" applyFont="1" applyFill="1" applyBorder="1" applyAlignment="1">
      <alignment horizontal="center" vertical="center" wrapText="1"/>
    </xf>
    <xf numFmtId="0" fontId="8" fillId="0" borderId="36" xfId="83" applyFont="1" applyFill="1" applyBorder="1" applyAlignment="1">
      <alignment horizontal="center" vertical="center" wrapText="1"/>
    </xf>
    <xf numFmtId="0" fontId="8" fillId="0" borderId="29" xfId="83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9" fontId="6" fillId="25" borderId="61" xfId="0" applyNumberFormat="1" applyFont="1" applyFill="1" applyBorder="1" applyAlignment="1">
      <alignment horizontal="center" vertical="center" wrapText="1"/>
    </xf>
    <xf numFmtId="9" fontId="6" fillId="25" borderId="53" xfId="0" applyNumberFormat="1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right"/>
    </xf>
    <xf numFmtId="0" fontId="7" fillId="24" borderId="12" xfId="0" applyFont="1" applyFill="1" applyBorder="1" applyAlignment="1">
      <alignment horizontal="right"/>
    </xf>
    <xf numFmtId="0" fontId="2" fillId="24" borderId="12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4" fillId="25" borderId="42" xfId="0" applyFont="1" applyFill="1" applyBorder="1" applyAlignment="1">
      <alignment horizontal="center" vertical="center"/>
    </xf>
    <xf numFmtId="0" fontId="4" fillId="25" borderId="43" xfId="0" applyFont="1" applyFill="1" applyBorder="1" applyAlignment="1">
      <alignment horizontal="center" vertical="center"/>
    </xf>
    <xf numFmtId="0" fontId="4" fillId="25" borderId="44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6" fillId="25" borderId="56" xfId="0" applyFont="1" applyFill="1" applyBorder="1" applyAlignment="1">
      <alignment horizontal="center" vertical="center"/>
    </xf>
    <xf numFmtId="0" fontId="6" fillId="25" borderId="60" xfId="0" applyFont="1" applyFill="1" applyBorder="1" applyAlignment="1">
      <alignment horizontal="center" vertical="center"/>
    </xf>
    <xf numFmtId="2" fontId="6" fillId="25" borderId="16" xfId="0" applyNumberFormat="1" applyFont="1" applyFill="1" applyBorder="1" applyAlignment="1">
      <alignment horizontal="center" vertical="center" wrapText="1"/>
    </xf>
    <xf numFmtId="2" fontId="6" fillId="25" borderId="36" xfId="0" applyNumberFormat="1" applyFont="1" applyFill="1" applyBorder="1" applyAlignment="1">
      <alignment horizontal="center" vertical="center" wrapText="1"/>
    </xf>
    <xf numFmtId="2" fontId="6" fillId="25" borderId="10" xfId="0" applyNumberFormat="1" applyFont="1" applyFill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6" fillId="25" borderId="56" xfId="0" applyFont="1" applyFill="1" applyBorder="1" applyAlignment="1">
      <alignment horizontal="center" vertical="center" wrapText="1"/>
    </xf>
    <xf numFmtId="0" fontId="6" fillId="25" borderId="59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4" fillId="25" borderId="45" xfId="0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4" fillId="25" borderId="47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46" xfId="0" applyFont="1" applyFill="1" applyBorder="1" applyAlignment="1">
      <alignment horizontal="center" vertical="center"/>
    </xf>
    <xf numFmtId="0" fontId="3" fillId="25" borderId="47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0" fillId="24" borderId="33" xfId="0" applyFill="1" applyBorder="1" applyAlignment="1">
      <alignment horizontal="right"/>
    </xf>
    <xf numFmtId="0" fontId="0" fillId="24" borderId="12" xfId="0" applyFill="1" applyBorder="1" applyAlignment="1">
      <alignment horizontal="right"/>
    </xf>
    <xf numFmtId="0" fontId="0" fillId="24" borderId="12" xfId="0" applyFill="1" applyBorder="1" applyAlignment="1">
      <alignment horizontal="left"/>
    </xf>
    <xf numFmtId="0" fontId="6" fillId="25" borderId="35" xfId="0" applyFont="1" applyFill="1" applyBorder="1" applyAlignment="1">
      <alignment horizontal="center" vertical="center" wrapText="1"/>
    </xf>
    <xf numFmtId="0" fontId="6" fillId="25" borderId="61" xfId="0" applyFont="1" applyFill="1" applyBorder="1" applyAlignment="1">
      <alignment horizontal="center" vertical="center" wrapText="1"/>
    </xf>
    <xf numFmtId="0" fontId="6" fillId="25" borderId="36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2" fontId="6" fillId="25" borderId="49" xfId="0" applyNumberFormat="1" applyFont="1" applyFill="1" applyBorder="1" applyAlignment="1">
      <alignment horizontal="center" vertical="center" wrapText="1"/>
    </xf>
    <xf numFmtId="2" fontId="6" fillId="25" borderId="14" xfId="0" applyNumberFormat="1" applyFont="1" applyFill="1" applyBorder="1" applyAlignment="1">
      <alignment horizontal="center" vertical="center" wrapText="1"/>
    </xf>
    <xf numFmtId="49" fontId="10" fillId="25" borderId="45" xfId="0" applyNumberFormat="1" applyFont="1" applyFill="1" applyBorder="1" applyAlignment="1">
      <alignment horizontal="center" wrapText="1"/>
    </xf>
    <xf numFmtId="49" fontId="10" fillId="25" borderId="46" xfId="0" applyNumberFormat="1" applyFont="1" applyFill="1" applyBorder="1" applyAlignment="1">
      <alignment horizontal="center" wrapText="1"/>
    </xf>
    <xf numFmtId="49" fontId="10" fillId="25" borderId="47" xfId="0" applyNumberFormat="1" applyFont="1" applyFill="1" applyBorder="1" applyAlignment="1">
      <alignment horizontal="center" wrapText="1"/>
    </xf>
    <xf numFmtId="0" fontId="9" fillId="25" borderId="28" xfId="0" applyFont="1" applyFill="1" applyBorder="1" applyAlignment="1">
      <alignment horizontal="center"/>
    </xf>
    <xf numFmtId="0" fontId="9" fillId="25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34" fillId="24" borderId="15" xfId="0" applyFont="1" applyFill="1" applyBorder="1" applyAlignment="1">
      <alignment horizontal="center"/>
    </xf>
    <xf numFmtId="0" fontId="34" fillId="24" borderId="17" xfId="0" applyFont="1" applyFill="1" applyBorder="1" applyAlignment="1">
      <alignment horizontal="center"/>
    </xf>
  </cellXfs>
  <cellStyles count="115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 2" xfId="13"/>
    <cellStyle name="40% - 2. jelölőszín 2" xfId="14"/>
    <cellStyle name="40% - 3. jelölőszín 2" xfId="15"/>
    <cellStyle name="40% - 4. jelölőszín 2" xfId="16"/>
    <cellStyle name="40% - 5. jelölőszín 2" xfId="17"/>
    <cellStyle name="40% - 6. jelölőszín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 2" xfId="25"/>
    <cellStyle name="60% - 2. jelölőszín 2" xfId="26"/>
    <cellStyle name="60% - 3. jelölőszín 2" xfId="27"/>
    <cellStyle name="60% - 4. jelölőszín 2" xfId="28"/>
    <cellStyle name="60% - 5. jelölőszín 2" xfId="29"/>
    <cellStyle name="60% - 6. jelölőszín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 2" xfId="44"/>
    <cellStyle name="Calculation" xfId="45"/>
    <cellStyle name="Check Cell" xfId="46"/>
    <cellStyle name="Cím 2" xfId="47"/>
    <cellStyle name="Címsor 1 2" xfId="48"/>
    <cellStyle name="Címsor 2 2" xfId="49"/>
    <cellStyle name="Címsor 3 2" xfId="50"/>
    <cellStyle name="Címsor 4 2" xfId="51"/>
    <cellStyle name="Ellenőrzőcella 2" xfId="52"/>
    <cellStyle name="Excel Built-in Normal" xfId="53"/>
    <cellStyle name="Explanatory Text" xfId="54"/>
    <cellStyle name="Ezres 2" xfId="55"/>
    <cellStyle name="Ezres 3" xfId="56"/>
    <cellStyle name="Ezres 4" xfId="57"/>
    <cellStyle name="Figyelmeztetés 2" xfId="58"/>
    <cellStyle name="Good" xfId="59"/>
    <cellStyle name="Heading 1" xfId="60"/>
    <cellStyle name="Heading 2" xfId="61"/>
    <cellStyle name="Heading 3" xfId="62"/>
    <cellStyle name="Heading 4" xfId="63"/>
    <cellStyle name="Hiperhivatkozás_szennyviz_CBA_20080423_nkr" xfId="64"/>
    <cellStyle name="Hivatkozott cella 2" xfId="65"/>
    <cellStyle name="Input" xfId="66"/>
    <cellStyle name="Jegyzet 2" xfId="67"/>
    <cellStyle name="Jelölőszín (1) 2" xfId="68"/>
    <cellStyle name="Jelölőszín (2) 2" xfId="69"/>
    <cellStyle name="Jelölőszín (3) 2" xfId="70"/>
    <cellStyle name="Jelölőszín (4) 2" xfId="71"/>
    <cellStyle name="Jelölőszín (5) 2" xfId="72"/>
    <cellStyle name="Jelölőszín (6) 2" xfId="73"/>
    <cellStyle name="Jó 2" xfId="74"/>
    <cellStyle name="Kimenet 2" xfId="75"/>
    <cellStyle name="Kódszám" xfId="76"/>
    <cellStyle name="Linked Cell" xfId="77"/>
    <cellStyle name="Magyarázó szöveg 2" xfId="78"/>
    <cellStyle name="Neutral" xfId="79"/>
    <cellStyle name="Normál" xfId="0" builtinId="0"/>
    <cellStyle name="Normál 10" xfId="80"/>
    <cellStyle name="Normál 11" xfId="81"/>
    <cellStyle name="Normál 12" xfId="82"/>
    <cellStyle name="Normál 2" xfId="83"/>
    <cellStyle name="Normál 2 2" xfId="84"/>
    <cellStyle name="Normál 2 3" xfId="85"/>
    <cellStyle name="Normál 3" xfId="86"/>
    <cellStyle name="Normál 4" xfId="87"/>
    <cellStyle name="Normál 4 2" xfId="88"/>
    <cellStyle name="Normál 5" xfId="89"/>
    <cellStyle name="Normál 6" xfId="90"/>
    <cellStyle name="Normál 7" xfId="91"/>
    <cellStyle name="Normál 8" xfId="92"/>
    <cellStyle name="Normál 8 2" xfId="93"/>
    <cellStyle name="Normál 9" xfId="94"/>
    <cellStyle name="Normál 9 2" xfId="95"/>
    <cellStyle name="Normal_Alap 1200" xfId="96"/>
    <cellStyle name="Note" xfId="97"/>
    <cellStyle name="Output" xfId="98"/>
    <cellStyle name="Összesen 2" xfId="99"/>
    <cellStyle name="Pénz [0]" xfId="100"/>
    <cellStyle name="Pénznem 2" xfId="101"/>
    <cellStyle name="Rossz 2" xfId="102"/>
    <cellStyle name="Semleges 2" xfId="103"/>
    <cellStyle name="Számítás 2" xfId="104"/>
    <cellStyle name="Százalék" xfId="105" builtinId="5"/>
    <cellStyle name="Százalék 2" xfId="106"/>
    <cellStyle name="Százalék 2 2" xfId="107"/>
    <cellStyle name="Százalék 3" xfId="108"/>
    <cellStyle name="Százalék 4" xfId="109"/>
    <cellStyle name="Százalék 5" xfId="110"/>
    <cellStyle name="Százalék 6" xfId="111"/>
    <cellStyle name="Title" xfId="112"/>
    <cellStyle name="Total" xfId="113"/>
    <cellStyle name="Warning Text" xfId="1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en-US"/>
              <a:t>Üllés </a:t>
            </a:r>
            <a:r>
              <a:rPr lang="hu-HU"/>
              <a:t>szennyvízhálózat anyagkimutatás</a:t>
            </a:r>
          </a:p>
          <a:p>
            <a:pPr>
              <a:defRPr/>
            </a:pPr>
            <a:endParaRPr lang="en-US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4742268041237114"/>
          <c:y val="0.41233766233766234"/>
          <c:w val="0.50103092783505154"/>
          <c:h val="0.4935064935064935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Anyagkimutatás!$B$4:$B$9</c:f>
              <c:strCache>
                <c:ptCount val="6"/>
                <c:pt idx="0">
                  <c:v>AC 80</c:v>
                </c:pt>
                <c:pt idx="1">
                  <c:v>AC 200</c:v>
                </c:pt>
                <c:pt idx="2">
                  <c:v>AC 300</c:v>
                </c:pt>
                <c:pt idx="3">
                  <c:v>KGPVC125</c:v>
                </c:pt>
                <c:pt idx="4">
                  <c:v>KGPVC 160</c:v>
                </c:pt>
                <c:pt idx="5">
                  <c:v>KGPVC 200</c:v>
                </c:pt>
              </c:strCache>
            </c:strRef>
          </c:cat>
          <c:val>
            <c:numRef>
              <c:f>Anyagkimutatás!$C$4:$C$9</c:f>
              <c:numCache>
                <c:formatCode>General</c:formatCode>
                <c:ptCount val="6"/>
                <c:pt idx="0">
                  <c:v>365</c:v>
                </c:pt>
                <c:pt idx="1">
                  <c:v>191</c:v>
                </c:pt>
                <c:pt idx="2">
                  <c:v>875</c:v>
                </c:pt>
                <c:pt idx="3">
                  <c:v>371</c:v>
                </c:pt>
                <c:pt idx="4">
                  <c:v>354</c:v>
                </c:pt>
                <c:pt idx="5">
                  <c:v>452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9</xdr:row>
      <xdr:rowOff>28575</xdr:rowOff>
    </xdr:from>
    <xdr:to>
      <xdr:col>15</xdr:col>
      <xdr:colOff>209550</xdr:colOff>
      <xdr:row>24</xdr:row>
      <xdr:rowOff>95250</xdr:rowOff>
    </xdr:to>
    <xdr:graphicFrame macro="">
      <xdr:nvGraphicFramePr>
        <xdr:cNvPr id="204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1"/>
  <sheetViews>
    <sheetView workbookViewId="0">
      <selection activeCell="D19" sqref="D19"/>
    </sheetView>
  </sheetViews>
  <sheetFormatPr defaultRowHeight="15"/>
  <cols>
    <col min="4" max="4" width="27.85546875" customWidth="1"/>
    <col min="5" max="5" width="11.85546875" customWidth="1"/>
    <col min="10" max="10" width="13.5703125" customWidth="1"/>
    <col min="11" max="11" width="13.5703125" style="1" customWidth="1"/>
    <col min="12" max="12" width="9.140625" style="1"/>
    <col min="20" max="20" width="11.140625" bestFit="1" customWidth="1"/>
    <col min="21" max="21" width="13" customWidth="1"/>
    <col min="22" max="22" width="13.7109375" bestFit="1" customWidth="1"/>
    <col min="23" max="24" width="12.140625" bestFit="1" customWidth="1"/>
    <col min="25" max="25" width="10.7109375" customWidth="1"/>
  </cols>
  <sheetData>
    <row r="1" spans="2:27" ht="15.75" thickBot="1"/>
    <row r="2" spans="2:27" ht="16.5" thickBot="1">
      <c r="B2" s="194" t="s">
        <v>56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6"/>
    </row>
    <row r="3" spans="2:27" ht="15.75" thickBot="1">
      <c r="B3" s="201" t="s">
        <v>0</v>
      </c>
      <c r="C3" s="202"/>
      <c r="D3" s="202"/>
      <c r="E3" s="202"/>
      <c r="F3" s="203"/>
      <c r="G3" s="201" t="s">
        <v>1</v>
      </c>
      <c r="H3" s="202"/>
      <c r="I3" s="202"/>
      <c r="J3" s="202"/>
      <c r="K3" s="202"/>
      <c r="L3" s="202"/>
      <c r="M3" s="202"/>
      <c r="N3" s="203"/>
      <c r="O3" s="204" t="s">
        <v>2</v>
      </c>
      <c r="P3" s="205"/>
      <c r="Q3" s="205"/>
      <c r="R3" s="205"/>
      <c r="S3" s="206"/>
      <c r="T3" s="207" t="s">
        <v>3</v>
      </c>
      <c r="U3" s="208"/>
      <c r="V3" s="208"/>
      <c r="W3" s="208"/>
      <c r="X3" s="209"/>
      <c r="Y3" s="188" t="s">
        <v>4</v>
      </c>
      <c r="Z3" s="30"/>
      <c r="AA3" s="30"/>
    </row>
    <row r="4" spans="2:27">
      <c r="B4" s="178" t="s">
        <v>5</v>
      </c>
      <c r="C4" s="176" t="s">
        <v>6</v>
      </c>
      <c r="D4" s="176" t="s">
        <v>7</v>
      </c>
      <c r="E4" s="176" t="s">
        <v>8</v>
      </c>
      <c r="F4" s="184" t="s">
        <v>9</v>
      </c>
      <c r="G4" s="178" t="s">
        <v>10</v>
      </c>
      <c r="H4" s="176" t="s">
        <v>11</v>
      </c>
      <c r="I4" s="176" t="s">
        <v>12</v>
      </c>
      <c r="J4" s="176" t="s">
        <v>13</v>
      </c>
      <c r="K4" s="176"/>
      <c r="L4" s="186" t="s">
        <v>14</v>
      </c>
      <c r="M4" s="176" t="s">
        <v>15</v>
      </c>
      <c r="N4" s="184" t="s">
        <v>16</v>
      </c>
      <c r="O4" s="178" t="s">
        <v>17</v>
      </c>
      <c r="P4" s="176" t="s">
        <v>18</v>
      </c>
      <c r="Q4" s="182" t="s">
        <v>19</v>
      </c>
      <c r="R4" s="182" t="s">
        <v>20</v>
      </c>
      <c r="S4" s="180" t="s">
        <v>21</v>
      </c>
      <c r="T4" s="190" t="s">
        <v>22</v>
      </c>
      <c r="U4" s="199" t="s">
        <v>41</v>
      </c>
      <c r="V4" s="199" t="s">
        <v>24</v>
      </c>
      <c r="W4" s="199" t="s">
        <v>25</v>
      </c>
      <c r="X4" s="197" t="s">
        <v>26</v>
      </c>
      <c r="Y4" s="189"/>
      <c r="Z4" s="30"/>
      <c r="AA4" s="30"/>
    </row>
    <row r="5" spans="2:27" ht="26.25" thickBot="1">
      <c r="B5" s="179"/>
      <c r="C5" s="177"/>
      <c r="D5" s="177"/>
      <c r="E5" s="177"/>
      <c r="F5" s="185"/>
      <c r="G5" s="179"/>
      <c r="H5" s="177"/>
      <c r="I5" s="177"/>
      <c r="J5" s="48" t="s">
        <v>27</v>
      </c>
      <c r="K5" s="87" t="s">
        <v>28</v>
      </c>
      <c r="L5" s="187"/>
      <c r="M5" s="177"/>
      <c r="N5" s="185"/>
      <c r="O5" s="179"/>
      <c r="P5" s="177"/>
      <c r="Q5" s="183"/>
      <c r="R5" s="183"/>
      <c r="S5" s="181"/>
      <c r="T5" s="191"/>
      <c r="U5" s="200"/>
      <c r="V5" s="200"/>
      <c r="W5" s="200"/>
      <c r="X5" s="198"/>
      <c r="Y5" s="189"/>
      <c r="Z5" s="30"/>
      <c r="AA5" s="30"/>
    </row>
    <row r="6" spans="2:27" ht="26.25">
      <c r="B6" s="12" t="s">
        <v>43</v>
      </c>
      <c r="C6" s="13" t="s">
        <v>42</v>
      </c>
      <c r="D6" s="9" t="s">
        <v>31</v>
      </c>
      <c r="E6" s="13" t="s">
        <v>54</v>
      </c>
      <c r="F6" s="13" t="s">
        <v>53</v>
      </c>
      <c r="G6" s="8" t="s">
        <v>29</v>
      </c>
      <c r="H6" s="8">
        <v>300</v>
      </c>
      <c r="I6" s="8">
        <v>336</v>
      </c>
      <c r="J6" s="13"/>
      <c r="K6" s="125">
        <v>1</v>
      </c>
      <c r="L6" s="125">
        <v>0.33</v>
      </c>
      <c r="M6" s="13"/>
      <c r="N6" s="13"/>
      <c r="O6" s="129">
        <v>1984</v>
      </c>
      <c r="P6" s="13">
        <v>50</v>
      </c>
      <c r="Q6" s="13">
        <f>(P6-(2013-O6))/P6</f>
        <v>0.42</v>
      </c>
      <c r="R6" s="13">
        <f>Q6</f>
        <v>0.42</v>
      </c>
      <c r="S6" s="13">
        <f>ROUND(R6*P6,0)</f>
        <v>21</v>
      </c>
      <c r="T6" s="25">
        <v>42000</v>
      </c>
      <c r="U6" s="25">
        <f>(K6*9200+L6*8800+T6)*I6</f>
        <v>18178944</v>
      </c>
      <c r="V6" s="25">
        <f>U6*R6</f>
        <v>7635156.4799999995</v>
      </c>
      <c r="W6" s="25">
        <f>U6/P6</f>
        <v>363578.88</v>
      </c>
      <c r="X6" s="25">
        <f>V6/P6</f>
        <v>152703.12959999999</v>
      </c>
      <c r="Y6" s="23"/>
      <c r="Z6" s="30"/>
      <c r="AA6" s="30"/>
    </row>
    <row r="7" spans="2:27" ht="15" customHeight="1">
      <c r="B7" s="93" t="s">
        <v>44</v>
      </c>
      <c r="C7" s="15" t="s">
        <v>42</v>
      </c>
      <c r="D7" s="2" t="s">
        <v>32</v>
      </c>
      <c r="E7" s="15" t="s">
        <v>54</v>
      </c>
      <c r="F7" s="15" t="s">
        <v>53</v>
      </c>
      <c r="G7" s="4" t="s">
        <v>29</v>
      </c>
      <c r="H7" s="4">
        <v>300</v>
      </c>
      <c r="I7" s="4">
        <v>289</v>
      </c>
      <c r="J7" s="15"/>
      <c r="K7" s="126">
        <v>1</v>
      </c>
      <c r="L7" s="126">
        <v>0.25</v>
      </c>
      <c r="M7" s="15"/>
      <c r="N7" s="15"/>
      <c r="O7" s="130">
        <v>1984</v>
      </c>
      <c r="P7" s="15">
        <v>50</v>
      </c>
      <c r="Q7" s="15">
        <f t="shared" ref="Q7:Q15" si="0">(P7-(2013-O7))/P7</f>
        <v>0.42</v>
      </c>
      <c r="R7" s="15">
        <f t="shared" ref="R7:R15" si="1">Q7</f>
        <v>0.42</v>
      </c>
      <c r="S7" s="15">
        <f t="shared" ref="S7:S15" si="2">ROUND(R7*P7,0)</f>
        <v>21</v>
      </c>
      <c r="T7" s="20">
        <v>42000</v>
      </c>
      <c r="U7" s="20">
        <f t="shared" ref="U7:U15" si="3">(K7*9200+L7*8800+T7)*I7</f>
        <v>15432600</v>
      </c>
      <c r="V7" s="20">
        <f t="shared" ref="V7:V15" si="4">U7*R7</f>
        <v>6481692</v>
      </c>
      <c r="W7" s="20">
        <f t="shared" ref="W7:W15" si="5">U7/P7</f>
        <v>308652</v>
      </c>
      <c r="X7" s="20">
        <f t="shared" ref="X7:X15" si="6">V7/P7</f>
        <v>129633.84</v>
      </c>
      <c r="Y7" s="24"/>
      <c r="Z7" s="30"/>
      <c r="AA7" s="30"/>
    </row>
    <row r="8" spans="2:27" ht="26.25">
      <c r="B8" s="93" t="s">
        <v>45</v>
      </c>
      <c r="C8" s="15" t="s">
        <v>42</v>
      </c>
      <c r="D8" s="2" t="s">
        <v>33</v>
      </c>
      <c r="E8" s="15" t="s">
        <v>54</v>
      </c>
      <c r="F8" s="15" t="s">
        <v>53</v>
      </c>
      <c r="G8" s="4" t="s">
        <v>29</v>
      </c>
      <c r="H8" s="4">
        <v>300</v>
      </c>
      <c r="I8" s="4">
        <v>80</v>
      </c>
      <c r="J8" s="15"/>
      <c r="K8" s="126">
        <v>1</v>
      </c>
      <c r="L8" s="126">
        <v>1</v>
      </c>
      <c r="M8" s="15"/>
      <c r="N8" s="15"/>
      <c r="O8" s="130">
        <v>1984</v>
      </c>
      <c r="P8" s="15">
        <v>50</v>
      </c>
      <c r="Q8" s="15">
        <f t="shared" si="0"/>
        <v>0.42</v>
      </c>
      <c r="R8" s="15">
        <f t="shared" si="1"/>
        <v>0.42</v>
      </c>
      <c r="S8" s="15">
        <f t="shared" si="2"/>
        <v>21</v>
      </c>
      <c r="T8" s="20">
        <v>42000</v>
      </c>
      <c r="U8" s="20">
        <f t="shared" si="3"/>
        <v>4800000</v>
      </c>
      <c r="V8" s="20">
        <f t="shared" si="4"/>
        <v>2016000</v>
      </c>
      <c r="W8" s="20">
        <f t="shared" si="5"/>
        <v>96000</v>
      </c>
      <c r="X8" s="20">
        <f t="shared" si="6"/>
        <v>40320</v>
      </c>
      <c r="Y8" s="24"/>
      <c r="Z8" s="30"/>
      <c r="AA8" s="30"/>
    </row>
    <row r="9" spans="2:27" ht="26.25">
      <c r="B9" s="93" t="s">
        <v>46</v>
      </c>
      <c r="C9" s="15" t="s">
        <v>42</v>
      </c>
      <c r="D9" s="2" t="s">
        <v>34</v>
      </c>
      <c r="E9" s="15" t="s">
        <v>54</v>
      </c>
      <c r="F9" s="15" t="s">
        <v>53</v>
      </c>
      <c r="G9" s="4" t="s">
        <v>29</v>
      </c>
      <c r="H9" s="4">
        <v>300</v>
      </c>
      <c r="I9" s="4">
        <v>24</v>
      </c>
      <c r="J9" s="15"/>
      <c r="K9" s="126"/>
      <c r="L9" s="126">
        <v>1</v>
      </c>
      <c r="M9" s="15"/>
      <c r="N9" s="15"/>
      <c r="O9" s="130">
        <v>1984</v>
      </c>
      <c r="P9" s="15">
        <v>50</v>
      </c>
      <c r="Q9" s="15">
        <f t="shared" si="0"/>
        <v>0.42</v>
      </c>
      <c r="R9" s="15">
        <f t="shared" si="1"/>
        <v>0.42</v>
      </c>
      <c r="S9" s="15">
        <f t="shared" si="2"/>
        <v>21</v>
      </c>
      <c r="T9" s="20">
        <v>42000</v>
      </c>
      <c r="U9" s="20">
        <f t="shared" si="3"/>
        <v>1219200</v>
      </c>
      <c r="V9" s="20">
        <f t="shared" si="4"/>
        <v>512064</v>
      </c>
      <c r="W9" s="20">
        <f t="shared" si="5"/>
        <v>24384</v>
      </c>
      <c r="X9" s="20">
        <f t="shared" si="6"/>
        <v>10241.280000000001</v>
      </c>
      <c r="Y9" s="24"/>
      <c r="Z9" s="30"/>
      <c r="AA9" s="30"/>
    </row>
    <row r="10" spans="2:27" ht="15" customHeight="1">
      <c r="B10" s="93" t="s">
        <v>47</v>
      </c>
      <c r="C10" s="15" t="s">
        <v>42</v>
      </c>
      <c r="D10" s="2" t="s">
        <v>35</v>
      </c>
      <c r="E10" s="15" t="s">
        <v>54</v>
      </c>
      <c r="F10" s="15" t="s">
        <v>53</v>
      </c>
      <c r="G10" s="4" t="s">
        <v>29</v>
      </c>
      <c r="H10" s="4">
        <v>200</v>
      </c>
      <c r="I10" s="4">
        <v>57</v>
      </c>
      <c r="J10" s="15"/>
      <c r="K10" s="126"/>
      <c r="L10" s="126">
        <v>0.25</v>
      </c>
      <c r="M10" s="15"/>
      <c r="N10" s="15"/>
      <c r="O10" s="130">
        <v>1984</v>
      </c>
      <c r="P10" s="15">
        <v>50</v>
      </c>
      <c r="Q10" s="15">
        <f t="shared" si="0"/>
        <v>0.42</v>
      </c>
      <c r="R10" s="15">
        <f t="shared" si="1"/>
        <v>0.42</v>
      </c>
      <c r="S10" s="15">
        <f t="shared" si="2"/>
        <v>21</v>
      </c>
      <c r="T10" s="20">
        <v>30500</v>
      </c>
      <c r="U10" s="20">
        <f t="shared" si="3"/>
        <v>1863900</v>
      </c>
      <c r="V10" s="20">
        <f t="shared" si="4"/>
        <v>782838</v>
      </c>
      <c r="W10" s="20">
        <f t="shared" si="5"/>
        <v>37278</v>
      </c>
      <c r="X10" s="20">
        <f t="shared" si="6"/>
        <v>15656.76</v>
      </c>
      <c r="Y10" s="24"/>
      <c r="Z10" s="30"/>
      <c r="AA10" s="30"/>
    </row>
    <row r="11" spans="2:27" ht="26.25">
      <c r="B11" s="93" t="s">
        <v>48</v>
      </c>
      <c r="C11" s="15" t="s">
        <v>42</v>
      </c>
      <c r="D11" s="2" t="s">
        <v>36</v>
      </c>
      <c r="E11" s="15" t="s">
        <v>54</v>
      </c>
      <c r="F11" s="15" t="s">
        <v>53</v>
      </c>
      <c r="G11" s="4" t="s">
        <v>29</v>
      </c>
      <c r="H11" s="4">
        <v>200</v>
      </c>
      <c r="I11" s="4">
        <v>9</v>
      </c>
      <c r="J11" s="15"/>
      <c r="K11" s="126">
        <v>1</v>
      </c>
      <c r="L11" s="126">
        <v>1</v>
      </c>
      <c r="M11" s="15"/>
      <c r="N11" s="15"/>
      <c r="O11" s="130">
        <v>1984</v>
      </c>
      <c r="P11" s="15">
        <v>50</v>
      </c>
      <c r="Q11" s="15">
        <f t="shared" si="0"/>
        <v>0.42</v>
      </c>
      <c r="R11" s="15">
        <f t="shared" si="1"/>
        <v>0.42</v>
      </c>
      <c r="S11" s="15">
        <f t="shared" si="2"/>
        <v>21</v>
      </c>
      <c r="T11" s="20">
        <v>30500</v>
      </c>
      <c r="U11" s="20">
        <f t="shared" si="3"/>
        <v>436500</v>
      </c>
      <c r="V11" s="20">
        <f t="shared" si="4"/>
        <v>183330</v>
      </c>
      <c r="W11" s="20">
        <f t="shared" si="5"/>
        <v>8730</v>
      </c>
      <c r="X11" s="20">
        <f t="shared" si="6"/>
        <v>3666.6</v>
      </c>
      <c r="Y11" s="24"/>
      <c r="Z11" s="30"/>
      <c r="AA11" s="30"/>
    </row>
    <row r="12" spans="2:27" ht="15" customHeight="1">
      <c r="B12" s="93" t="s">
        <v>49</v>
      </c>
      <c r="C12" s="15" t="s">
        <v>42</v>
      </c>
      <c r="D12" s="2" t="s">
        <v>37</v>
      </c>
      <c r="E12" s="15" t="s">
        <v>54</v>
      </c>
      <c r="F12" s="15" t="s">
        <v>53</v>
      </c>
      <c r="G12" s="4" t="s">
        <v>29</v>
      </c>
      <c r="H12" s="4">
        <v>200</v>
      </c>
      <c r="I12" s="4">
        <v>108</v>
      </c>
      <c r="J12" s="15"/>
      <c r="K12" s="126"/>
      <c r="L12" s="126">
        <v>1</v>
      </c>
      <c r="M12" s="15"/>
      <c r="N12" s="15"/>
      <c r="O12" s="130">
        <v>1984</v>
      </c>
      <c r="P12" s="15">
        <v>50</v>
      </c>
      <c r="Q12" s="15">
        <f t="shared" si="0"/>
        <v>0.42</v>
      </c>
      <c r="R12" s="15">
        <f t="shared" si="1"/>
        <v>0.42</v>
      </c>
      <c r="S12" s="15">
        <f t="shared" si="2"/>
        <v>21</v>
      </c>
      <c r="T12" s="20">
        <v>30500</v>
      </c>
      <c r="U12" s="20">
        <f t="shared" si="3"/>
        <v>4244400</v>
      </c>
      <c r="V12" s="20">
        <f t="shared" si="4"/>
        <v>1782648</v>
      </c>
      <c r="W12" s="20">
        <f t="shared" si="5"/>
        <v>84888</v>
      </c>
      <c r="X12" s="20">
        <f t="shared" si="6"/>
        <v>35652.959999999999</v>
      </c>
      <c r="Y12" s="24"/>
      <c r="Z12" s="30"/>
      <c r="AA12" s="30"/>
    </row>
    <row r="13" spans="2:27">
      <c r="B13" s="93" t="s">
        <v>50</v>
      </c>
      <c r="C13" s="15" t="s">
        <v>42</v>
      </c>
      <c r="D13" s="2" t="s">
        <v>38</v>
      </c>
      <c r="E13" s="15" t="s">
        <v>54</v>
      </c>
      <c r="F13" s="15" t="s">
        <v>53</v>
      </c>
      <c r="G13" s="4" t="s">
        <v>29</v>
      </c>
      <c r="H13" s="4">
        <v>300</v>
      </c>
      <c r="I13" s="4">
        <v>146</v>
      </c>
      <c r="J13" s="15"/>
      <c r="K13" s="126">
        <v>1</v>
      </c>
      <c r="L13" s="126"/>
      <c r="M13" s="15"/>
      <c r="N13" s="15"/>
      <c r="O13" s="130">
        <v>1984</v>
      </c>
      <c r="P13" s="15">
        <v>50</v>
      </c>
      <c r="Q13" s="15">
        <f t="shared" si="0"/>
        <v>0.42</v>
      </c>
      <c r="R13" s="15">
        <f t="shared" si="1"/>
        <v>0.42</v>
      </c>
      <c r="S13" s="15">
        <f t="shared" si="2"/>
        <v>21</v>
      </c>
      <c r="T13" s="20">
        <v>42000</v>
      </c>
      <c r="U13" s="20">
        <f t="shared" si="3"/>
        <v>7475200</v>
      </c>
      <c r="V13" s="20">
        <f t="shared" si="4"/>
        <v>3139584</v>
      </c>
      <c r="W13" s="20">
        <f t="shared" si="5"/>
        <v>149504</v>
      </c>
      <c r="X13" s="20">
        <f t="shared" si="6"/>
        <v>62791.68</v>
      </c>
      <c r="Y13" s="24"/>
      <c r="Z13" s="30"/>
      <c r="AA13" s="30"/>
    </row>
    <row r="14" spans="2:27" ht="26.25">
      <c r="B14" s="93" t="s">
        <v>51</v>
      </c>
      <c r="C14" s="15" t="s">
        <v>42</v>
      </c>
      <c r="D14" s="2" t="s">
        <v>39</v>
      </c>
      <c r="E14" s="15" t="s">
        <v>54</v>
      </c>
      <c r="F14" s="15" t="s">
        <v>53</v>
      </c>
      <c r="G14" s="4" t="s">
        <v>30</v>
      </c>
      <c r="H14" s="4">
        <v>200</v>
      </c>
      <c r="I14" s="4">
        <v>266</v>
      </c>
      <c r="J14" s="15"/>
      <c r="K14" s="126">
        <v>1</v>
      </c>
      <c r="L14" s="126"/>
      <c r="M14" s="15"/>
      <c r="N14" s="15"/>
      <c r="O14" s="130">
        <v>1986</v>
      </c>
      <c r="P14" s="15">
        <v>50</v>
      </c>
      <c r="Q14" s="15">
        <f t="shared" si="0"/>
        <v>0.46</v>
      </c>
      <c r="R14" s="15">
        <f t="shared" si="1"/>
        <v>0.46</v>
      </c>
      <c r="S14" s="15">
        <f t="shared" si="2"/>
        <v>23</v>
      </c>
      <c r="T14" s="20">
        <v>30500</v>
      </c>
      <c r="U14" s="20">
        <f t="shared" si="3"/>
        <v>10560200</v>
      </c>
      <c r="V14" s="20">
        <f t="shared" si="4"/>
        <v>4857692</v>
      </c>
      <c r="W14" s="20">
        <f t="shared" si="5"/>
        <v>211204</v>
      </c>
      <c r="X14" s="20">
        <f t="shared" si="6"/>
        <v>97153.84</v>
      </c>
      <c r="Y14" s="24"/>
      <c r="Z14" s="30"/>
      <c r="AA14" s="30"/>
    </row>
    <row r="15" spans="2:27" ht="39.75" thickBot="1">
      <c r="B15" s="94" t="s">
        <v>52</v>
      </c>
      <c r="C15" s="17" t="s">
        <v>42</v>
      </c>
      <c r="D15" s="7" t="s">
        <v>40</v>
      </c>
      <c r="E15" s="17" t="s">
        <v>54</v>
      </c>
      <c r="F15" s="17" t="s">
        <v>53</v>
      </c>
      <c r="G15" s="6" t="s">
        <v>30</v>
      </c>
      <c r="H15" s="6">
        <v>200</v>
      </c>
      <c r="I15" s="6">
        <v>139</v>
      </c>
      <c r="J15" s="17"/>
      <c r="K15" s="127">
        <v>1</v>
      </c>
      <c r="L15" s="127"/>
      <c r="M15" s="17"/>
      <c r="N15" s="17"/>
      <c r="O15" s="131">
        <v>1986</v>
      </c>
      <c r="P15" s="17">
        <v>50</v>
      </c>
      <c r="Q15" s="17">
        <f t="shared" si="0"/>
        <v>0.46</v>
      </c>
      <c r="R15" s="17">
        <f t="shared" si="1"/>
        <v>0.46</v>
      </c>
      <c r="S15" s="17">
        <f t="shared" si="2"/>
        <v>23</v>
      </c>
      <c r="T15" s="27">
        <v>30500</v>
      </c>
      <c r="U15" s="27">
        <f t="shared" si="3"/>
        <v>5518300</v>
      </c>
      <c r="V15" s="27">
        <f t="shared" si="4"/>
        <v>2538418</v>
      </c>
      <c r="W15" s="27">
        <f t="shared" si="5"/>
        <v>110366</v>
      </c>
      <c r="X15" s="27">
        <f t="shared" si="6"/>
        <v>50768.36</v>
      </c>
      <c r="Y15" s="107"/>
      <c r="Z15" s="30"/>
      <c r="AA15" s="30"/>
    </row>
    <row r="16" spans="2:27" ht="15.75" thickBot="1">
      <c r="B16" s="192" t="s">
        <v>55</v>
      </c>
      <c r="C16" s="193"/>
      <c r="D16" s="193"/>
      <c r="E16" s="193"/>
      <c r="F16" s="193"/>
      <c r="G16" s="193"/>
      <c r="H16" s="193"/>
      <c r="I16" s="73">
        <f>SUM(I6:I15)</f>
        <v>1454</v>
      </c>
      <c r="J16" s="73" t="s">
        <v>125</v>
      </c>
      <c r="K16" s="132"/>
      <c r="L16" s="132"/>
      <c r="M16" s="73"/>
      <c r="N16" s="73"/>
      <c r="O16" s="73"/>
      <c r="P16" s="73"/>
      <c r="Q16" s="73"/>
      <c r="R16" s="73"/>
      <c r="S16" s="73"/>
      <c r="T16" s="73"/>
      <c r="U16" s="72">
        <f>SUM(U6:U15)</f>
        <v>69729244</v>
      </c>
      <c r="V16" s="72">
        <f>SUM(V6:V15)</f>
        <v>29929422.48</v>
      </c>
      <c r="W16" s="72">
        <f>SUM(W6:W15)</f>
        <v>1394584.88</v>
      </c>
      <c r="X16" s="72">
        <f>SUM(X6:X15)</f>
        <v>598588.44959999993</v>
      </c>
      <c r="Y16" s="133"/>
      <c r="Z16" s="30"/>
      <c r="AA16" s="30"/>
    </row>
    <row r="17" spans="2:27">
      <c r="B17" s="30"/>
      <c r="C17" s="30"/>
      <c r="D17" s="3"/>
      <c r="E17" s="30"/>
      <c r="F17" s="30"/>
      <c r="G17" s="30"/>
      <c r="H17" s="30"/>
      <c r="I17" s="30"/>
      <c r="J17" s="30"/>
      <c r="K17" s="128"/>
      <c r="L17" s="1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2:27">
      <c r="B18" s="30"/>
      <c r="C18" s="30"/>
      <c r="D18" s="30"/>
      <c r="E18" s="30"/>
      <c r="F18" s="30"/>
      <c r="G18" s="30"/>
      <c r="H18" s="30"/>
      <c r="I18" s="30"/>
      <c r="J18" s="30"/>
      <c r="K18" s="128"/>
      <c r="L18" s="1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2:27" ht="15" customHeight="1"/>
    <row r="20" spans="2:27">
      <c r="D20" s="124"/>
      <c r="E20" s="31"/>
      <c r="F20" s="31"/>
      <c r="G20" s="31"/>
      <c r="H20" s="31"/>
      <c r="I20" s="31"/>
    </row>
    <row r="21" spans="2:27">
      <c r="D21" s="31"/>
      <c r="E21" s="31"/>
      <c r="F21" s="31"/>
      <c r="G21" s="31"/>
      <c r="H21" s="31"/>
      <c r="I21" s="31"/>
    </row>
  </sheetData>
  <mergeCells count="29">
    <mergeCell ref="O3:S3"/>
    <mergeCell ref="G3:N3"/>
    <mergeCell ref="T3:X3"/>
    <mergeCell ref="Y3:Y5"/>
    <mergeCell ref="T4:T5"/>
    <mergeCell ref="Q4:Q5"/>
    <mergeCell ref="B16:H16"/>
    <mergeCell ref="B2:Y2"/>
    <mergeCell ref="X4:X5"/>
    <mergeCell ref="W4:W5"/>
    <mergeCell ref="V4:V5"/>
    <mergeCell ref="U4:U5"/>
    <mergeCell ref="B3:F3"/>
    <mergeCell ref="S4:S5"/>
    <mergeCell ref="R4:R5"/>
    <mergeCell ref="F4:F5"/>
    <mergeCell ref="E4:E5"/>
    <mergeCell ref="D4:D5"/>
    <mergeCell ref="M4:M5"/>
    <mergeCell ref="L4:L5"/>
    <mergeCell ref="P4:P5"/>
    <mergeCell ref="O4:O5"/>
    <mergeCell ref="N4:N5"/>
    <mergeCell ref="I4:I5"/>
    <mergeCell ref="H4:H5"/>
    <mergeCell ref="G4:G5"/>
    <mergeCell ref="J4:K4"/>
    <mergeCell ref="C4:C5"/>
    <mergeCell ref="B4:B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2"/>
  <sheetViews>
    <sheetView zoomScaleNormal="100" workbookViewId="0">
      <selection activeCell="V23" sqref="V23"/>
    </sheetView>
  </sheetViews>
  <sheetFormatPr defaultRowHeight="15"/>
  <cols>
    <col min="2" max="2" width="10.42578125" customWidth="1"/>
    <col min="3" max="3" width="15.7109375" bestFit="1" customWidth="1"/>
    <col min="4" max="6" width="15.7109375" customWidth="1"/>
    <col min="7" max="7" width="27.28515625" customWidth="1"/>
    <col min="8" max="8" width="13.85546875" bestFit="1" customWidth="1"/>
    <col min="9" max="9" width="12" customWidth="1"/>
    <col min="10" max="11" width="20.42578125" customWidth="1"/>
    <col min="12" max="13" width="15.5703125" customWidth="1"/>
    <col min="14" max="14" width="16.140625" customWidth="1"/>
    <col min="15" max="15" width="15.5703125" customWidth="1"/>
    <col min="16" max="16" width="10.7109375" bestFit="1" customWidth="1"/>
    <col min="17" max="17" width="23.7109375" bestFit="1" customWidth="1"/>
    <col min="18" max="18" width="19.140625" style="11" bestFit="1" customWidth="1"/>
    <col min="19" max="19" width="12.85546875" bestFit="1" customWidth="1"/>
    <col min="20" max="20" width="10.28515625" bestFit="1" customWidth="1"/>
    <col min="21" max="21" width="11.85546875" style="41" bestFit="1" customWidth="1"/>
    <col min="22" max="22" width="11.85546875" style="41" customWidth="1"/>
    <col min="23" max="23" width="11.85546875" bestFit="1" customWidth="1"/>
    <col min="24" max="24" width="13.140625" bestFit="1" customWidth="1"/>
    <col min="25" max="26" width="11.85546875" bestFit="1" customWidth="1"/>
  </cols>
  <sheetData>
    <row r="1" spans="2:29" ht="15.75" thickBot="1"/>
    <row r="2" spans="2:29" ht="16.5" thickBot="1">
      <c r="B2" s="212" t="s">
        <v>81</v>
      </c>
      <c r="C2" s="213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3"/>
      <c r="R2" s="213"/>
      <c r="S2" s="213"/>
      <c r="T2" s="213"/>
      <c r="U2" s="213"/>
      <c r="V2" s="213"/>
      <c r="W2" s="213"/>
      <c r="X2" s="213"/>
      <c r="Y2" s="213"/>
      <c r="Z2" s="215"/>
    </row>
    <row r="3" spans="2:29" ht="15.75" thickBot="1">
      <c r="B3" s="216" t="s">
        <v>57</v>
      </c>
      <c r="C3" s="217"/>
      <c r="D3" s="225" t="s">
        <v>82</v>
      </c>
      <c r="E3" s="226"/>
      <c r="F3" s="218" t="s">
        <v>58</v>
      </c>
      <c r="G3" s="219"/>
      <c r="H3" s="134"/>
      <c r="I3" s="220" t="s">
        <v>59</v>
      </c>
      <c r="J3" s="220"/>
      <c r="K3" s="220"/>
      <c r="L3" s="220"/>
      <c r="M3" s="220"/>
      <c r="N3" s="220"/>
      <c r="O3" s="220"/>
      <c r="P3" s="221"/>
      <c r="Q3" s="222" t="s">
        <v>3</v>
      </c>
      <c r="R3" s="223"/>
      <c r="S3" s="223"/>
      <c r="T3" s="223"/>
      <c r="U3" s="223"/>
      <c r="V3" s="223"/>
      <c r="W3" s="223"/>
      <c r="X3" s="223"/>
      <c r="Y3" s="223"/>
      <c r="Z3" s="224"/>
      <c r="AA3" s="30"/>
      <c r="AB3" s="30"/>
      <c r="AC3" s="30"/>
    </row>
    <row r="4" spans="2:29" ht="39.75" thickBot="1">
      <c r="B4" s="40" t="s">
        <v>60</v>
      </c>
      <c r="C4" s="39" t="s">
        <v>171</v>
      </c>
      <c r="D4" s="49" t="s">
        <v>83</v>
      </c>
      <c r="E4" s="39" t="s">
        <v>70</v>
      </c>
      <c r="F4" s="38" t="s">
        <v>61</v>
      </c>
      <c r="G4" s="37" t="s">
        <v>62</v>
      </c>
      <c r="H4" s="36" t="s">
        <v>63</v>
      </c>
      <c r="I4" s="35" t="s">
        <v>64</v>
      </c>
      <c r="J4" s="34" t="s">
        <v>65</v>
      </c>
      <c r="K4" s="34" t="s">
        <v>186</v>
      </c>
      <c r="L4" s="35" t="s">
        <v>66</v>
      </c>
      <c r="M4" s="34" t="s">
        <v>183</v>
      </c>
      <c r="N4" s="34" t="s">
        <v>184</v>
      </c>
      <c r="O4" s="34" t="s">
        <v>185</v>
      </c>
      <c r="P4" s="33" t="s">
        <v>67</v>
      </c>
      <c r="Q4" s="43" t="s">
        <v>68</v>
      </c>
      <c r="R4" s="44" t="s">
        <v>69</v>
      </c>
      <c r="S4" s="43" t="s">
        <v>70</v>
      </c>
      <c r="T4" s="43" t="s">
        <v>71</v>
      </c>
      <c r="U4" s="45" t="s">
        <v>72</v>
      </c>
      <c r="V4" s="45" t="s">
        <v>20</v>
      </c>
      <c r="W4" s="46" t="s">
        <v>21</v>
      </c>
      <c r="X4" s="43" t="s">
        <v>24</v>
      </c>
      <c r="Y4" s="43" t="s">
        <v>73</v>
      </c>
      <c r="Z4" s="42" t="s">
        <v>74</v>
      </c>
      <c r="AA4" s="30"/>
      <c r="AB4" s="30"/>
      <c r="AC4" s="30"/>
    </row>
    <row r="5" spans="2:29" ht="21" customHeight="1">
      <c r="B5" s="235" t="s">
        <v>75</v>
      </c>
      <c r="C5" s="238" t="s">
        <v>177</v>
      </c>
      <c r="D5" s="248" t="s">
        <v>84</v>
      </c>
      <c r="E5" s="248">
        <v>1990</v>
      </c>
      <c r="F5" s="241" t="s">
        <v>85</v>
      </c>
      <c r="G5" s="242" t="s">
        <v>182</v>
      </c>
      <c r="H5" s="227" t="s">
        <v>86</v>
      </c>
      <c r="I5" s="210" t="s">
        <v>76</v>
      </c>
      <c r="J5" s="231" t="s">
        <v>87</v>
      </c>
      <c r="K5" s="233">
        <v>9440306</v>
      </c>
      <c r="L5" s="210">
        <v>1</v>
      </c>
      <c r="M5" s="258" t="s">
        <v>89</v>
      </c>
      <c r="N5" s="258"/>
      <c r="O5" s="258"/>
      <c r="P5" s="255" t="s">
        <v>90</v>
      </c>
      <c r="Q5" s="135" t="s">
        <v>77</v>
      </c>
      <c r="R5" s="136">
        <v>2140000</v>
      </c>
      <c r="S5" s="18">
        <v>1990</v>
      </c>
      <c r="T5" s="137">
        <v>33</v>
      </c>
      <c r="U5" s="138">
        <f>(T5-(2013-S5))/T5</f>
        <v>0.30303030303030304</v>
      </c>
      <c r="V5" s="139">
        <f>U5</f>
        <v>0.30303030303030304</v>
      </c>
      <c r="W5" s="140">
        <f>ROUND(V5*T5,0)</f>
        <v>10</v>
      </c>
      <c r="X5" s="141">
        <f>V5*R5</f>
        <v>648484.84848484851</v>
      </c>
      <c r="Y5" s="142">
        <f>R5/T5</f>
        <v>64848.484848484848</v>
      </c>
      <c r="Z5" s="143">
        <f>X5/T5</f>
        <v>19651.056014692378</v>
      </c>
      <c r="AA5" s="30"/>
      <c r="AB5" s="30"/>
      <c r="AC5" s="30"/>
    </row>
    <row r="6" spans="2:29" ht="21" customHeight="1">
      <c r="B6" s="236"/>
      <c r="C6" s="239"/>
      <c r="D6" s="249"/>
      <c r="E6" s="249"/>
      <c r="F6" s="239"/>
      <c r="G6" s="243"/>
      <c r="H6" s="228"/>
      <c r="I6" s="211"/>
      <c r="J6" s="232"/>
      <c r="K6" s="234"/>
      <c r="L6" s="211"/>
      <c r="M6" s="259"/>
      <c r="N6" s="259"/>
      <c r="O6" s="259"/>
      <c r="P6" s="256"/>
      <c r="Q6" s="144" t="s">
        <v>78</v>
      </c>
      <c r="R6" s="145">
        <v>1900000</v>
      </c>
      <c r="S6" s="15">
        <v>1990</v>
      </c>
      <c r="T6" s="146">
        <v>10</v>
      </c>
      <c r="U6" s="138">
        <f>(T6-(2013-S6))/T6</f>
        <v>-1.3</v>
      </c>
      <c r="V6" s="147">
        <v>0.1</v>
      </c>
      <c r="W6" s="167">
        <f>ROUND(V6*T6,0)</f>
        <v>1</v>
      </c>
      <c r="X6" s="148">
        <f>V6*R6</f>
        <v>190000</v>
      </c>
      <c r="Y6" s="89">
        <f>R6/T6</f>
        <v>190000</v>
      </c>
      <c r="Z6" s="149">
        <f>X6/T6</f>
        <v>19000</v>
      </c>
      <c r="AA6" s="30"/>
      <c r="AB6" s="30"/>
      <c r="AC6" s="30"/>
    </row>
    <row r="7" spans="2:29" ht="21" customHeight="1">
      <c r="B7" s="236"/>
      <c r="C7" s="239"/>
      <c r="D7" s="249"/>
      <c r="E7" s="249"/>
      <c r="F7" s="239"/>
      <c r="G7" s="243"/>
      <c r="H7" s="228"/>
      <c r="I7" s="211"/>
      <c r="J7" s="251" t="s">
        <v>88</v>
      </c>
      <c r="K7" s="253">
        <v>8460300</v>
      </c>
      <c r="L7" s="211">
        <v>1</v>
      </c>
      <c r="M7" s="259"/>
      <c r="N7" s="259"/>
      <c r="O7" s="259"/>
      <c r="P7" s="256"/>
      <c r="Q7" s="144" t="s">
        <v>79</v>
      </c>
      <c r="R7" s="150">
        <v>530000</v>
      </c>
      <c r="S7" s="151">
        <v>1990</v>
      </c>
      <c r="T7" s="146">
        <v>7</v>
      </c>
      <c r="U7" s="138">
        <f>(T7-(2013-S7))/T7</f>
        <v>-2.2857142857142856</v>
      </c>
      <c r="V7" s="147">
        <v>0.1</v>
      </c>
      <c r="W7" s="140">
        <f>ROUND(V7*T7,0)</f>
        <v>1</v>
      </c>
      <c r="X7" s="148">
        <f>V7*R7</f>
        <v>53000</v>
      </c>
      <c r="Y7" s="29">
        <f>R7/T7</f>
        <v>75714.28571428571</v>
      </c>
      <c r="Z7" s="152">
        <f>X7/T7</f>
        <v>7571.4285714285716</v>
      </c>
      <c r="AA7" s="30"/>
      <c r="AB7" s="30"/>
      <c r="AC7" s="30"/>
    </row>
    <row r="8" spans="2:29" ht="21" customHeight="1" thickBot="1">
      <c r="B8" s="237"/>
      <c r="C8" s="240"/>
      <c r="D8" s="250"/>
      <c r="E8" s="250"/>
      <c r="F8" s="240"/>
      <c r="G8" s="244"/>
      <c r="H8" s="229"/>
      <c r="I8" s="230"/>
      <c r="J8" s="252"/>
      <c r="K8" s="254"/>
      <c r="L8" s="230"/>
      <c r="M8" s="260"/>
      <c r="N8" s="260"/>
      <c r="O8" s="260"/>
      <c r="P8" s="257"/>
      <c r="Q8" s="153" t="s">
        <v>80</v>
      </c>
      <c r="R8" s="154">
        <f>SUM(R5:R7)</f>
        <v>4570000</v>
      </c>
      <c r="S8" s="155"/>
      <c r="T8" s="155"/>
      <c r="U8" s="156"/>
      <c r="V8" s="156"/>
      <c r="W8" s="156"/>
      <c r="X8" s="157">
        <f>SUM(X5:X7)</f>
        <v>891484.84848484851</v>
      </c>
      <c r="Y8" s="158">
        <f>SUM(Y5:Y7)</f>
        <v>330562.77056277054</v>
      </c>
      <c r="Z8" s="159">
        <f>SUM(Z5:Z7)</f>
        <v>46222.484586120954</v>
      </c>
      <c r="AA8" s="30"/>
      <c r="AB8" s="30"/>
      <c r="AC8" s="30"/>
    </row>
    <row r="9" spans="2:29" s="32" customFormat="1" ht="15.75" thickBot="1">
      <c r="B9" s="245" t="s">
        <v>196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62" t="s">
        <v>80</v>
      </c>
      <c r="R9" s="160">
        <v>4570000</v>
      </c>
      <c r="S9" s="163"/>
      <c r="T9" s="164"/>
      <c r="U9" s="165"/>
      <c r="V9" s="165"/>
      <c r="W9" s="164"/>
      <c r="X9" s="160">
        <v>891484.84848484851</v>
      </c>
      <c r="Y9" s="166">
        <v>330562.77056277054</v>
      </c>
      <c r="Z9" s="166">
        <v>46222.484586120954</v>
      </c>
      <c r="AA9" s="161"/>
      <c r="AB9" s="161"/>
      <c r="AC9" s="161"/>
    </row>
    <row r="10" spans="2:29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145"/>
      <c r="S10" s="30"/>
      <c r="T10" s="30"/>
      <c r="U10" s="139"/>
      <c r="V10" s="139"/>
      <c r="W10" s="30"/>
      <c r="X10" s="30"/>
      <c r="Y10" s="30"/>
      <c r="Z10" s="30"/>
      <c r="AA10" s="30"/>
      <c r="AB10" s="30"/>
      <c r="AC10" s="30"/>
    </row>
    <row r="12" spans="2:29">
      <c r="G12" s="50"/>
    </row>
  </sheetData>
  <mergeCells count="25">
    <mergeCell ref="P5:P8"/>
    <mergeCell ref="L7:L8"/>
    <mergeCell ref="M5:M8"/>
    <mergeCell ref="N5:N8"/>
    <mergeCell ref="O5:O8"/>
    <mergeCell ref="K5:K6"/>
    <mergeCell ref="B5:B8"/>
    <mergeCell ref="C5:C8"/>
    <mergeCell ref="F5:F8"/>
    <mergeCell ref="G5:G8"/>
    <mergeCell ref="B9:P9"/>
    <mergeCell ref="E5:E8"/>
    <mergeCell ref="D5:D8"/>
    <mergeCell ref="J7:J8"/>
    <mergeCell ref="K7:K8"/>
    <mergeCell ref="L5:L6"/>
    <mergeCell ref="B2:Z2"/>
    <mergeCell ref="B3:C3"/>
    <mergeCell ref="F3:G3"/>
    <mergeCell ref="I3:P3"/>
    <mergeCell ref="Q3:Z3"/>
    <mergeCell ref="D3:E3"/>
    <mergeCell ref="H5:H8"/>
    <mergeCell ref="I5:I8"/>
    <mergeCell ref="J5:J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0"/>
  <sheetViews>
    <sheetView workbookViewId="0">
      <selection activeCell="D23" sqref="D23"/>
    </sheetView>
  </sheetViews>
  <sheetFormatPr defaultRowHeight="15"/>
  <cols>
    <col min="3" max="3" width="11" customWidth="1"/>
    <col min="4" max="4" width="57.7109375" customWidth="1"/>
    <col min="5" max="5" width="10.28515625" customWidth="1"/>
    <col min="10" max="10" width="9.140625" style="108"/>
    <col min="12" max="12" width="9.140625" style="108"/>
    <col min="21" max="21" width="16.42578125" customWidth="1"/>
    <col min="22" max="22" width="11" bestFit="1" customWidth="1"/>
    <col min="23" max="23" width="9.5703125" bestFit="1" customWidth="1"/>
    <col min="24" max="24" width="8.5703125" bestFit="1" customWidth="1"/>
    <col min="25" max="25" width="17.7109375" customWidth="1"/>
  </cols>
  <sheetData>
    <row r="1" spans="2:25" ht="15.75" thickBot="1"/>
    <row r="2" spans="2:25" ht="19.5" thickBot="1">
      <c r="B2" s="270" t="s">
        <v>181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2"/>
    </row>
    <row r="3" spans="2:25" ht="15.75" thickBot="1">
      <c r="B3" s="273" t="s">
        <v>0</v>
      </c>
      <c r="C3" s="274"/>
      <c r="D3" s="274"/>
      <c r="E3" s="274"/>
      <c r="F3" s="275"/>
      <c r="G3" s="273" t="s">
        <v>1</v>
      </c>
      <c r="H3" s="274"/>
      <c r="I3" s="274"/>
      <c r="J3" s="274"/>
      <c r="K3" s="274"/>
      <c r="L3" s="274"/>
      <c r="M3" s="274"/>
      <c r="N3" s="275"/>
      <c r="O3" s="273" t="s">
        <v>2</v>
      </c>
      <c r="P3" s="274"/>
      <c r="Q3" s="276"/>
      <c r="R3" s="276"/>
      <c r="S3" s="275"/>
      <c r="T3" s="201" t="s">
        <v>3</v>
      </c>
      <c r="U3" s="202"/>
      <c r="V3" s="202"/>
      <c r="W3" s="202"/>
      <c r="X3" s="203"/>
      <c r="Y3" s="188" t="s">
        <v>4</v>
      </c>
    </row>
    <row r="4" spans="2:25">
      <c r="B4" s="265" t="s">
        <v>5</v>
      </c>
      <c r="C4" s="261" t="s">
        <v>6</v>
      </c>
      <c r="D4" s="261" t="s">
        <v>7</v>
      </c>
      <c r="E4" s="261" t="s">
        <v>8</v>
      </c>
      <c r="F4" s="264" t="s">
        <v>9</v>
      </c>
      <c r="G4" s="265" t="s">
        <v>91</v>
      </c>
      <c r="H4" s="261" t="s">
        <v>11</v>
      </c>
      <c r="I4" s="261" t="s">
        <v>12</v>
      </c>
      <c r="J4" s="261" t="s">
        <v>92</v>
      </c>
      <c r="K4" s="261" t="s">
        <v>13</v>
      </c>
      <c r="L4" s="261"/>
      <c r="M4" s="261" t="s">
        <v>15</v>
      </c>
      <c r="N4" s="264" t="s">
        <v>93</v>
      </c>
      <c r="O4" s="265" t="s">
        <v>94</v>
      </c>
      <c r="P4" s="261" t="s">
        <v>18</v>
      </c>
      <c r="Q4" s="278" t="s">
        <v>95</v>
      </c>
      <c r="R4" s="280" t="s">
        <v>96</v>
      </c>
      <c r="S4" s="262" t="s">
        <v>21</v>
      </c>
      <c r="T4" s="178" t="s">
        <v>22</v>
      </c>
      <c r="U4" s="281" t="s">
        <v>23</v>
      </c>
      <c r="V4" s="283" t="s">
        <v>24</v>
      </c>
      <c r="W4" s="274" t="s">
        <v>97</v>
      </c>
      <c r="X4" s="275" t="s">
        <v>98</v>
      </c>
      <c r="Y4" s="277"/>
    </row>
    <row r="5" spans="2:25" ht="39" thickBot="1">
      <c r="B5" s="179"/>
      <c r="C5" s="177"/>
      <c r="D5" s="177"/>
      <c r="E5" s="177"/>
      <c r="F5" s="185"/>
      <c r="G5" s="179"/>
      <c r="H5" s="177"/>
      <c r="I5" s="177"/>
      <c r="J5" s="177"/>
      <c r="K5" s="48" t="s">
        <v>99</v>
      </c>
      <c r="L5" s="48" t="s">
        <v>100</v>
      </c>
      <c r="M5" s="177"/>
      <c r="N5" s="185"/>
      <c r="O5" s="179"/>
      <c r="P5" s="177"/>
      <c r="Q5" s="279"/>
      <c r="R5" s="278"/>
      <c r="S5" s="263"/>
      <c r="T5" s="179"/>
      <c r="U5" s="282"/>
      <c r="V5" s="284"/>
      <c r="W5" s="285"/>
      <c r="X5" s="286"/>
      <c r="Y5" s="277"/>
    </row>
    <row r="6" spans="2:25">
      <c r="B6" s="12" t="s">
        <v>101</v>
      </c>
      <c r="C6" s="90" t="s">
        <v>42</v>
      </c>
      <c r="D6" s="95" t="s">
        <v>31</v>
      </c>
      <c r="E6" s="53"/>
      <c r="F6" s="53"/>
      <c r="G6" s="53" t="s">
        <v>30</v>
      </c>
      <c r="H6" s="53">
        <v>160</v>
      </c>
      <c r="I6" s="53">
        <v>54</v>
      </c>
      <c r="J6" s="53">
        <v>5</v>
      </c>
      <c r="K6" s="13"/>
      <c r="L6" s="109">
        <v>1</v>
      </c>
      <c r="M6" s="13"/>
      <c r="N6" s="96"/>
      <c r="O6" s="97">
        <v>1984</v>
      </c>
      <c r="P6" s="90">
        <v>50</v>
      </c>
      <c r="Q6" s="91">
        <f>(P6-(2013-O6))/P6</f>
        <v>0.42</v>
      </c>
      <c r="R6" s="91">
        <f t="shared" ref="R6:R19" si="0">Q6</f>
        <v>0.42</v>
      </c>
      <c r="S6" s="13">
        <f t="shared" ref="S6:S19" si="1">ROUND(R6*P6,0)</f>
        <v>21</v>
      </c>
      <c r="T6" s="92">
        <f>12000+K6*3600+L6*9200+M6*2800+2200*N6</f>
        <v>21200</v>
      </c>
      <c r="U6" s="25">
        <f t="shared" ref="U6:U19" si="2">T6*I6</f>
        <v>1144800</v>
      </c>
      <c r="V6" s="25">
        <f>R6*U6</f>
        <v>480816</v>
      </c>
      <c r="W6" s="25">
        <f>U6/P6</f>
        <v>22896</v>
      </c>
      <c r="X6" s="25">
        <f>V6/P6</f>
        <v>9616.32</v>
      </c>
      <c r="Y6" s="23"/>
    </row>
    <row r="7" spans="2:25" ht="15" customHeight="1">
      <c r="B7" s="93" t="s">
        <v>102</v>
      </c>
      <c r="C7" s="14" t="s">
        <v>42</v>
      </c>
      <c r="D7" s="98" t="s">
        <v>32</v>
      </c>
      <c r="E7" s="99"/>
      <c r="F7" s="99"/>
      <c r="G7" s="100" t="s">
        <v>30</v>
      </c>
      <c r="H7" s="98">
        <v>160</v>
      </c>
      <c r="I7" s="98">
        <v>48</v>
      </c>
      <c r="J7" s="98">
        <v>4</v>
      </c>
      <c r="K7" s="15"/>
      <c r="L7" s="16">
        <v>1</v>
      </c>
      <c r="M7" s="15"/>
      <c r="N7" s="101"/>
      <c r="O7" s="102">
        <v>1984</v>
      </c>
      <c r="P7" s="14">
        <v>50</v>
      </c>
      <c r="Q7" s="88">
        <f>(P7-(2013-O7))/P7</f>
        <v>0.42</v>
      </c>
      <c r="R7" s="88">
        <f t="shared" si="0"/>
        <v>0.42</v>
      </c>
      <c r="S7" s="15">
        <f t="shared" si="1"/>
        <v>21</v>
      </c>
      <c r="T7" s="89">
        <f>12000+K7*3600+L7*9200+M7*2800+2200*N7</f>
        <v>21200</v>
      </c>
      <c r="U7" s="20">
        <f t="shared" si="2"/>
        <v>1017600</v>
      </c>
      <c r="V7" s="20">
        <f t="shared" ref="V7:V19" si="3">R7*U7</f>
        <v>427392</v>
      </c>
      <c r="W7" s="20">
        <f t="shared" ref="W7:W19" si="4">U7/P7</f>
        <v>20352</v>
      </c>
      <c r="X7" s="20">
        <f t="shared" ref="X7:X19" si="5">V7/P7</f>
        <v>8547.84</v>
      </c>
      <c r="Y7" s="24"/>
    </row>
    <row r="8" spans="2:25">
      <c r="B8" s="93" t="s">
        <v>103</v>
      </c>
      <c r="C8" s="14" t="s">
        <v>42</v>
      </c>
      <c r="D8" s="98" t="s">
        <v>32</v>
      </c>
      <c r="E8" s="99"/>
      <c r="F8" s="99"/>
      <c r="G8" s="100" t="s">
        <v>30</v>
      </c>
      <c r="H8" s="100">
        <v>125</v>
      </c>
      <c r="I8" s="100">
        <v>6</v>
      </c>
      <c r="J8" s="98">
        <v>1</v>
      </c>
      <c r="K8" s="15"/>
      <c r="L8" s="16">
        <v>1</v>
      </c>
      <c r="M8" s="15"/>
      <c r="N8" s="101"/>
      <c r="O8" s="102">
        <v>1984</v>
      </c>
      <c r="P8" s="14">
        <v>50</v>
      </c>
      <c r="Q8" s="88">
        <f t="shared" ref="Q8:Q19" si="6">(P8-(2013-O8))/P8</f>
        <v>0.42</v>
      </c>
      <c r="R8" s="88">
        <f t="shared" si="0"/>
        <v>0.42</v>
      </c>
      <c r="S8" s="15">
        <f t="shared" si="1"/>
        <v>21</v>
      </c>
      <c r="T8" s="89">
        <f>12000+K8*3600+L8*9200+M8*2800+2200*N8</f>
        <v>21200</v>
      </c>
      <c r="U8" s="20">
        <f t="shared" si="2"/>
        <v>127200</v>
      </c>
      <c r="V8" s="20">
        <f t="shared" si="3"/>
        <v>53424</v>
      </c>
      <c r="W8" s="20">
        <f t="shared" si="4"/>
        <v>2544</v>
      </c>
      <c r="X8" s="20">
        <f t="shared" si="5"/>
        <v>1068.48</v>
      </c>
      <c r="Y8" s="24"/>
    </row>
    <row r="9" spans="2:25">
      <c r="B9" s="93" t="s">
        <v>104</v>
      </c>
      <c r="C9" s="14" t="s">
        <v>42</v>
      </c>
      <c r="D9" s="99" t="s">
        <v>33</v>
      </c>
      <c r="E9" s="98"/>
      <c r="F9" s="98"/>
      <c r="G9" s="98" t="s">
        <v>30</v>
      </c>
      <c r="H9" s="98">
        <v>160</v>
      </c>
      <c r="I9" s="98">
        <v>22</v>
      </c>
      <c r="J9" s="98">
        <v>1</v>
      </c>
      <c r="K9" s="15"/>
      <c r="L9" s="110">
        <v>1</v>
      </c>
      <c r="M9" s="15"/>
      <c r="N9" s="103"/>
      <c r="O9" s="102">
        <v>1984</v>
      </c>
      <c r="P9" s="14">
        <v>50</v>
      </c>
      <c r="Q9" s="88">
        <f t="shared" si="6"/>
        <v>0.42</v>
      </c>
      <c r="R9" s="88">
        <f t="shared" si="0"/>
        <v>0.42</v>
      </c>
      <c r="S9" s="15">
        <f t="shared" si="1"/>
        <v>21</v>
      </c>
      <c r="T9" s="89">
        <f>12000+K9*3600+L9*9200+M9*2800+2200*N9</f>
        <v>21200</v>
      </c>
      <c r="U9" s="20">
        <f t="shared" si="2"/>
        <v>466400</v>
      </c>
      <c r="V9" s="20">
        <f t="shared" si="3"/>
        <v>195888</v>
      </c>
      <c r="W9" s="20">
        <f t="shared" si="4"/>
        <v>9328</v>
      </c>
      <c r="X9" s="20">
        <f t="shared" si="5"/>
        <v>3917.76</v>
      </c>
      <c r="Y9" s="24"/>
    </row>
    <row r="10" spans="2:25" ht="15" customHeight="1">
      <c r="B10" s="93" t="s">
        <v>105</v>
      </c>
      <c r="C10" s="14" t="s">
        <v>42</v>
      </c>
      <c r="D10" s="99" t="s">
        <v>34</v>
      </c>
      <c r="E10" s="99"/>
      <c r="F10" s="99"/>
      <c r="G10" s="98" t="s">
        <v>30</v>
      </c>
      <c r="H10" s="98">
        <v>200</v>
      </c>
      <c r="I10" s="98">
        <v>20</v>
      </c>
      <c r="J10" s="98">
        <v>2</v>
      </c>
      <c r="K10" s="15"/>
      <c r="L10" s="16"/>
      <c r="M10" s="15"/>
      <c r="N10" s="101"/>
      <c r="O10" s="102">
        <v>1984</v>
      </c>
      <c r="P10" s="14">
        <v>50</v>
      </c>
      <c r="Q10" s="88">
        <f>(P10-(2013-O10))/P10</f>
        <v>0.42</v>
      </c>
      <c r="R10" s="88">
        <f t="shared" si="0"/>
        <v>0.42</v>
      </c>
      <c r="S10" s="15">
        <f t="shared" si="1"/>
        <v>21</v>
      </c>
      <c r="T10" s="89">
        <f>30500+K10*3600+L10*9200+M10*2800+2200*N10</f>
        <v>30500</v>
      </c>
      <c r="U10" s="20">
        <f t="shared" si="2"/>
        <v>610000</v>
      </c>
      <c r="V10" s="20">
        <f t="shared" si="3"/>
        <v>256200</v>
      </c>
      <c r="W10" s="20">
        <f t="shared" si="4"/>
        <v>12200</v>
      </c>
      <c r="X10" s="20">
        <f t="shared" si="5"/>
        <v>5124</v>
      </c>
      <c r="Y10" s="24"/>
    </row>
    <row r="11" spans="2:25">
      <c r="B11" s="93" t="s">
        <v>106</v>
      </c>
      <c r="C11" s="14" t="s">
        <v>42</v>
      </c>
      <c r="D11" s="99" t="s">
        <v>34</v>
      </c>
      <c r="E11" s="99"/>
      <c r="F11" s="99"/>
      <c r="G11" s="100" t="s">
        <v>30</v>
      </c>
      <c r="H11" s="100">
        <v>160</v>
      </c>
      <c r="I11" s="100">
        <v>8</v>
      </c>
      <c r="J11" s="98">
        <v>1</v>
      </c>
      <c r="K11" s="15"/>
      <c r="L11" s="16"/>
      <c r="M11" s="15"/>
      <c r="N11" s="101"/>
      <c r="O11" s="102">
        <v>1984</v>
      </c>
      <c r="P11" s="14">
        <v>50</v>
      </c>
      <c r="Q11" s="88">
        <f t="shared" si="6"/>
        <v>0.42</v>
      </c>
      <c r="R11" s="88">
        <f t="shared" si="0"/>
        <v>0.42</v>
      </c>
      <c r="S11" s="15">
        <f t="shared" si="1"/>
        <v>21</v>
      </c>
      <c r="T11" s="89">
        <f>12000+K11*3600+L11*9200+M11*2800+2200*N11</f>
        <v>12000</v>
      </c>
      <c r="U11" s="20">
        <f t="shared" si="2"/>
        <v>96000</v>
      </c>
      <c r="V11" s="20">
        <f t="shared" si="3"/>
        <v>40320</v>
      </c>
      <c r="W11" s="20">
        <f t="shared" si="4"/>
        <v>1920</v>
      </c>
      <c r="X11" s="20">
        <f t="shared" si="5"/>
        <v>806.4</v>
      </c>
      <c r="Y11" s="24"/>
    </row>
    <row r="12" spans="2:25" ht="15" customHeight="1">
      <c r="B12" s="93" t="s">
        <v>107</v>
      </c>
      <c r="C12" s="14" t="s">
        <v>42</v>
      </c>
      <c r="D12" s="99" t="s">
        <v>35</v>
      </c>
      <c r="E12" s="99"/>
      <c r="F12" s="99"/>
      <c r="G12" s="100" t="s">
        <v>30</v>
      </c>
      <c r="H12" s="100">
        <v>160</v>
      </c>
      <c r="I12" s="100">
        <v>30</v>
      </c>
      <c r="J12" s="98">
        <v>2</v>
      </c>
      <c r="K12" s="15"/>
      <c r="L12" s="16"/>
      <c r="M12" s="15"/>
      <c r="N12" s="101"/>
      <c r="O12" s="104">
        <v>1984</v>
      </c>
      <c r="P12" s="14">
        <v>50</v>
      </c>
      <c r="Q12" s="88">
        <f t="shared" si="6"/>
        <v>0.42</v>
      </c>
      <c r="R12" s="88">
        <f t="shared" si="0"/>
        <v>0.42</v>
      </c>
      <c r="S12" s="15">
        <f t="shared" si="1"/>
        <v>21</v>
      </c>
      <c r="T12" s="89">
        <f>12000+K12*3600+L12*9200+M12*2800+2200*N12</f>
        <v>12000</v>
      </c>
      <c r="U12" s="20">
        <f t="shared" si="2"/>
        <v>360000</v>
      </c>
      <c r="V12" s="20">
        <f t="shared" si="3"/>
        <v>151200</v>
      </c>
      <c r="W12" s="20">
        <f t="shared" si="4"/>
        <v>7200</v>
      </c>
      <c r="X12" s="20">
        <f t="shared" si="5"/>
        <v>3024</v>
      </c>
      <c r="Y12" s="24"/>
    </row>
    <row r="13" spans="2:25">
      <c r="B13" s="93" t="s">
        <v>108</v>
      </c>
      <c r="C13" s="14" t="s">
        <v>42</v>
      </c>
      <c r="D13" s="99" t="s">
        <v>35</v>
      </c>
      <c r="E13" s="99"/>
      <c r="F13" s="99"/>
      <c r="G13" s="100" t="s">
        <v>29</v>
      </c>
      <c r="H13" s="100">
        <v>200</v>
      </c>
      <c r="I13" s="100">
        <v>17</v>
      </c>
      <c r="J13" s="98">
        <v>1</v>
      </c>
      <c r="K13" s="15"/>
      <c r="L13" s="16"/>
      <c r="M13" s="15"/>
      <c r="N13" s="101"/>
      <c r="O13" s="104">
        <v>1984</v>
      </c>
      <c r="P13" s="14">
        <v>50</v>
      </c>
      <c r="Q13" s="88">
        <f t="shared" si="6"/>
        <v>0.42</v>
      </c>
      <c r="R13" s="88">
        <f t="shared" si="0"/>
        <v>0.42</v>
      </c>
      <c r="S13" s="15">
        <f t="shared" si="1"/>
        <v>21</v>
      </c>
      <c r="T13" s="89">
        <f>30500+K13*3600+L13*9200+M13*2800+2200*N13</f>
        <v>30500</v>
      </c>
      <c r="U13" s="20">
        <f t="shared" si="2"/>
        <v>518500</v>
      </c>
      <c r="V13" s="20">
        <f t="shared" si="3"/>
        <v>217770</v>
      </c>
      <c r="W13" s="20">
        <f t="shared" si="4"/>
        <v>10370</v>
      </c>
      <c r="X13" s="20">
        <f t="shared" si="5"/>
        <v>4355.3999999999996</v>
      </c>
      <c r="Y13" s="24"/>
    </row>
    <row r="14" spans="2:25">
      <c r="B14" s="93" t="s">
        <v>109</v>
      </c>
      <c r="C14" s="14" t="s">
        <v>42</v>
      </c>
      <c r="D14" s="99" t="s">
        <v>37</v>
      </c>
      <c r="E14" s="98"/>
      <c r="F14" s="98"/>
      <c r="G14" s="98" t="s">
        <v>30</v>
      </c>
      <c r="H14" s="98">
        <v>160</v>
      </c>
      <c r="I14" s="98">
        <v>47</v>
      </c>
      <c r="J14" s="98">
        <v>4</v>
      </c>
      <c r="K14" s="15"/>
      <c r="L14" s="16"/>
      <c r="M14" s="15"/>
      <c r="N14" s="103"/>
      <c r="O14" s="102">
        <v>1984</v>
      </c>
      <c r="P14" s="14">
        <v>50</v>
      </c>
      <c r="Q14" s="88">
        <f t="shared" si="6"/>
        <v>0.42</v>
      </c>
      <c r="R14" s="88">
        <f t="shared" si="0"/>
        <v>0.42</v>
      </c>
      <c r="S14" s="15">
        <f t="shared" si="1"/>
        <v>21</v>
      </c>
      <c r="T14" s="89">
        <f>12000+K14*3600+L14*9200+M14*2800+2200*N14</f>
        <v>12000</v>
      </c>
      <c r="U14" s="20">
        <f t="shared" si="2"/>
        <v>564000</v>
      </c>
      <c r="V14" s="20">
        <f t="shared" si="3"/>
        <v>236880</v>
      </c>
      <c r="W14" s="20">
        <f t="shared" si="4"/>
        <v>11280</v>
      </c>
      <c r="X14" s="20">
        <f t="shared" si="5"/>
        <v>4737.6000000000004</v>
      </c>
      <c r="Y14" s="24"/>
    </row>
    <row r="15" spans="2:25" ht="15" customHeight="1">
      <c r="B15" s="93" t="s">
        <v>110</v>
      </c>
      <c r="C15" s="14" t="s">
        <v>42</v>
      </c>
      <c r="D15" s="99" t="s">
        <v>38</v>
      </c>
      <c r="E15" s="99"/>
      <c r="F15" s="99"/>
      <c r="G15" s="98" t="s">
        <v>30</v>
      </c>
      <c r="H15" s="98">
        <v>200</v>
      </c>
      <c r="I15" s="98">
        <v>3</v>
      </c>
      <c r="J15" s="98">
        <v>1</v>
      </c>
      <c r="K15" s="15"/>
      <c r="L15" s="16">
        <v>1</v>
      </c>
      <c r="M15" s="15"/>
      <c r="N15" s="101"/>
      <c r="O15" s="102">
        <v>1988</v>
      </c>
      <c r="P15" s="14">
        <v>50</v>
      </c>
      <c r="Q15" s="88">
        <f t="shared" si="6"/>
        <v>0.5</v>
      </c>
      <c r="R15" s="88">
        <f t="shared" si="0"/>
        <v>0.5</v>
      </c>
      <c r="S15" s="15">
        <f t="shared" si="1"/>
        <v>25</v>
      </c>
      <c r="T15" s="89">
        <f>30500+K15*3600+L15*9200+M15*2800+2200*N15</f>
        <v>39700</v>
      </c>
      <c r="U15" s="20">
        <f t="shared" si="2"/>
        <v>119100</v>
      </c>
      <c r="V15" s="20">
        <f t="shared" si="3"/>
        <v>59550</v>
      </c>
      <c r="W15" s="20">
        <f t="shared" si="4"/>
        <v>2382</v>
      </c>
      <c r="X15" s="20">
        <f t="shared" si="5"/>
        <v>1191</v>
      </c>
      <c r="Y15" s="24"/>
    </row>
    <row r="16" spans="2:25">
      <c r="B16" s="93" t="s">
        <v>111</v>
      </c>
      <c r="C16" s="14" t="s">
        <v>42</v>
      </c>
      <c r="D16" s="99" t="s">
        <v>38</v>
      </c>
      <c r="E16" s="99"/>
      <c r="F16" s="99"/>
      <c r="G16" s="100" t="s">
        <v>30</v>
      </c>
      <c r="H16" s="100">
        <v>160</v>
      </c>
      <c r="I16" s="100">
        <v>31</v>
      </c>
      <c r="J16" s="98">
        <v>3</v>
      </c>
      <c r="K16" s="15"/>
      <c r="L16" s="16">
        <v>1</v>
      </c>
      <c r="M16" s="15"/>
      <c r="N16" s="101"/>
      <c r="O16" s="102">
        <v>1988</v>
      </c>
      <c r="P16" s="14">
        <v>50</v>
      </c>
      <c r="Q16" s="88">
        <f t="shared" si="6"/>
        <v>0.5</v>
      </c>
      <c r="R16" s="88">
        <f t="shared" si="0"/>
        <v>0.5</v>
      </c>
      <c r="S16" s="15">
        <f t="shared" si="1"/>
        <v>25</v>
      </c>
      <c r="T16" s="89">
        <f>12000+K16*3600+L16*9200+M16*2800+2200*N16</f>
        <v>21200</v>
      </c>
      <c r="U16" s="20">
        <f t="shared" si="2"/>
        <v>657200</v>
      </c>
      <c r="V16" s="20">
        <f t="shared" si="3"/>
        <v>328600</v>
      </c>
      <c r="W16" s="20">
        <f t="shared" si="4"/>
        <v>13144</v>
      </c>
      <c r="X16" s="20">
        <f t="shared" si="5"/>
        <v>6572</v>
      </c>
      <c r="Y16" s="24"/>
    </row>
    <row r="17" spans="2:25">
      <c r="B17" s="93" t="s">
        <v>112</v>
      </c>
      <c r="C17" s="14" t="s">
        <v>42</v>
      </c>
      <c r="D17" s="99" t="s">
        <v>39</v>
      </c>
      <c r="E17" s="98"/>
      <c r="F17" s="98"/>
      <c r="G17" s="98" t="s">
        <v>30</v>
      </c>
      <c r="H17" s="98">
        <v>160</v>
      </c>
      <c r="I17" s="98">
        <v>64</v>
      </c>
      <c r="J17" s="98">
        <v>6</v>
      </c>
      <c r="K17" s="15"/>
      <c r="L17" s="110">
        <v>1</v>
      </c>
      <c r="M17" s="15"/>
      <c r="N17" s="105"/>
      <c r="O17" s="102">
        <v>1990</v>
      </c>
      <c r="P17" s="14">
        <v>50</v>
      </c>
      <c r="Q17" s="88">
        <f t="shared" si="6"/>
        <v>0.54</v>
      </c>
      <c r="R17" s="88">
        <f t="shared" si="0"/>
        <v>0.54</v>
      </c>
      <c r="S17" s="15">
        <f t="shared" si="1"/>
        <v>27</v>
      </c>
      <c r="T17" s="89">
        <f>12000+K17*3600+L17*9200+M17*2800+2200*N17</f>
        <v>21200</v>
      </c>
      <c r="U17" s="20">
        <f t="shared" si="2"/>
        <v>1356800</v>
      </c>
      <c r="V17" s="20">
        <f t="shared" si="3"/>
        <v>732672</v>
      </c>
      <c r="W17" s="20">
        <f t="shared" si="4"/>
        <v>27136</v>
      </c>
      <c r="X17" s="20">
        <f t="shared" si="5"/>
        <v>14653.44</v>
      </c>
      <c r="Y17" s="24"/>
    </row>
    <row r="18" spans="2:25" ht="15" customHeight="1">
      <c r="B18" s="93" t="s">
        <v>113</v>
      </c>
      <c r="C18" s="14" t="s">
        <v>42</v>
      </c>
      <c r="D18" s="99" t="s">
        <v>40</v>
      </c>
      <c r="E18" s="99"/>
      <c r="F18" s="99"/>
      <c r="G18" s="98" t="s">
        <v>30</v>
      </c>
      <c r="H18" s="98">
        <v>160</v>
      </c>
      <c r="I18" s="98">
        <v>50</v>
      </c>
      <c r="J18" s="98">
        <v>1</v>
      </c>
      <c r="K18" s="15"/>
      <c r="L18" s="16">
        <v>1</v>
      </c>
      <c r="M18" s="15"/>
      <c r="N18" s="106"/>
      <c r="O18" s="102">
        <v>1986</v>
      </c>
      <c r="P18" s="14">
        <v>50</v>
      </c>
      <c r="Q18" s="88">
        <f t="shared" si="6"/>
        <v>0.46</v>
      </c>
      <c r="R18" s="88">
        <f t="shared" si="0"/>
        <v>0.46</v>
      </c>
      <c r="S18" s="15">
        <f t="shared" si="1"/>
        <v>23</v>
      </c>
      <c r="T18" s="89">
        <f>12000+K18*3600+L18*9200+M18*2800+2200*N18</f>
        <v>21200</v>
      </c>
      <c r="U18" s="20">
        <f t="shared" si="2"/>
        <v>1060000</v>
      </c>
      <c r="V18" s="20">
        <f t="shared" si="3"/>
        <v>487600</v>
      </c>
      <c r="W18" s="20">
        <f t="shared" si="4"/>
        <v>21200</v>
      </c>
      <c r="X18" s="20">
        <f t="shared" si="5"/>
        <v>9752</v>
      </c>
      <c r="Y18" s="24"/>
    </row>
    <row r="19" spans="2:25" ht="15.75" thickBot="1">
      <c r="B19" s="54" t="s">
        <v>114</v>
      </c>
      <c r="C19" s="114" t="s">
        <v>42</v>
      </c>
      <c r="D19" s="115" t="s">
        <v>40</v>
      </c>
      <c r="E19" s="115"/>
      <c r="F19" s="115"/>
      <c r="G19" s="116" t="s">
        <v>30</v>
      </c>
      <c r="H19" s="116">
        <v>200</v>
      </c>
      <c r="I19" s="116">
        <v>24</v>
      </c>
      <c r="J19" s="57">
        <v>1</v>
      </c>
      <c r="K19" s="55"/>
      <c r="L19" s="117">
        <v>1</v>
      </c>
      <c r="M19" s="55"/>
      <c r="N19" s="118"/>
      <c r="O19" s="119">
        <v>1986</v>
      </c>
      <c r="P19" s="114">
        <v>50</v>
      </c>
      <c r="Q19" s="120">
        <f t="shared" si="6"/>
        <v>0.46</v>
      </c>
      <c r="R19" s="120">
        <f t="shared" si="0"/>
        <v>0.46</v>
      </c>
      <c r="S19" s="55">
        <f t="shared" si="1"/>
        <v>23</v>
      </c>
      <c r="T19" s="121">
        <f>30500+K19*3600+L19*9200+M19*2800+2200*N19</f>
        <v>39700</v>
      </c>
      <c r="U19" s="21">
        <f t="shared" si="2"/>
        <v>952800</v>
      </c>
      <c r="V19" s="21">
        <f t="shared" si="3"/>
        <v>438288</v>
      </c>
      <c r="W19" s="21">
        <f t="shared" si="4"/>
        <v>19056</v>
      </c>
      <c r="X19" s="21">
        <f t="shared" si="5"/>
        <v>8765.76</v>
      </c>
      <c r="Y19" s="107"/>
    </row>
    <row r="20" spans="2:25" ht="15.75" thickBot="1">
      <c r="B20" s="266" t="s">
        <v>180</v>
      </c>
      <c r="C20" s="267"/>
      <c r="D20" s="267"/>
      <c r="E20" s="267"/>
      <c r="F20" s="267"/>
      <c r="G20" s="267"/>
      <c r="H20" s="267"/>
      <c r="I20" s="122">
        <f>SUM(I6:I19)</f>
        <v>424</v>
      </c>
      <c r="J20" s="123" t="s">
        <v>125</v>
      </c>
      <c r="K20" s="268"/>
      <c r="L20" s="268"/>
      <c r="M20" s="268"/>
      <c r="N20" s="268"/>
      <c r="O20" s="268"/>
      <c r="P20" s="268"/>
      <c r="Q20" s="268"/>
      <c r="R20" s="268"/>
      <c r="S20" s="268"/>
      <c r="T20" s="269"/>
      <c r="U20" s="113">
        <f>SUM(U6:U19)</f>
        <v>9050400</v>
      </c>
      <c r="V20" s="111">
        <f>SUM(V6:V19)</f>
        <v>4106600</v>
      </c>
      <c r="W20" s="111">
        <f>SUM(W6:W19)</f>
        <v>181008</v>
      </c>
      <c r="X20" s="112">
        <f>SUM(X6:X19)</f>
        <v>82132</v>
      </c>
    </row>
  </sheetData>
  <mergeCells count="30">
    <mergeCell ref="U4:U5"/>
    <mergeCell ref="V4:V5"/>
    <mergeCell ref="W4:W5"/>
    <mergeCell ref="X4:X5"/>
    <mergeCell ref="T4:T5"/>
    <mergeCell ref="I4:I5"/>
    <mergeCell ref="J4:J5"/>
    <mergeCell ref="K4:L4"/>
    <mergeCell ref="M4:M5"/>
    <mergeCell ref="N4:N5"/>
    <mergeCell ref="O4:O5"/>
    <mergeCell ref="P4:P5"/>
    <mergeCell ref="Q4:Q5"/>
    <mergeCell ref="R4:R5"/>
    <mergeCell ref="B20:H20"/>
    <mergeCell ref="K20:T20"/>
    <mergeCell ref="B2:Y2"/>
    <mergeCell ref="B3:F3"/>
    <mergeCell ref="G3:N3"/>
    <mergeCell ref="O3:S3"/>
    <mergeCell ref="T3:X3"/>
    <mergeCell ref="Y3:Y5"/>
    <mergeCell ref="B4:B5"/>
    <mergeCell ref="C4:C5"/>
    <mergeCell ref="D4:D5"/>
    <mergeCell ref="E4:E5"/>
    <mergeCell ref="S4:S5"/>
    <mergeCell ref="F4:F5"/>
    <mergeCell ref="G4:G5"/>
    <mergeCell ref="H4:H5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8"/>
  <sheetViews>
    <sheetView tabSelected="1" workbookViewId="0">
      <selection activeCell="D16" sqref="D16"/>
    </sheetView>
  </sheetViews>
  <sheetFormatPr defaultRowHeight="15"/>
  <cols>
    <col min="4" max="4" width="27.5703125" customWidth="1"/>
    <col min="11" max="11" width="11.140625" customWidth="1"/>
    <col min="22" max="22" width="12.5703125" customWidth="1"/>
    <col min="23" max="23" width="11.42578125" customWidth="1"/>
    <col min="24" max="24" width="10.28515625" customWidth="1"/>
  </cols>
  <sheetData>
    <row r="1" spans="2:26" ht="15.75" thickBot="1"/>
    <row r="2" spans="2:26" ht="19.5" thickBot="1">
      <c r="B2" s="287" t="s">
        <v>120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9"/>
    </row>
    <row r="3" spans="2:26" ht="16.5" thickBot="1">
      <c r="B3" s="290" t="s">
        <v>0</v>
      </c>
      <c r="C3" s="291"/>
      <c r="D3" s="291"/>
      <c r="E3" s="291"/>
      <c r="F3" s="292"/>
      <c r="G3" s="290" t="s">
        <v>1</v>
      </c>
      <c r="H3" s="291"/>
      <c r="I3" s="291"/>
      <c r="J3" s="291"/>
      <c r="K3" s="291"/>
      <c r="L3" s="291"/>
      <c r="M3" s="291"/>
      <c r="N3" s="291"/>
      <c r="O3" s="292"/>
      <c r="P3" s="293" t="s">
        <v>2</v>
      </c>
      <c r="Q3" s="294"/>
      <c r="R3" s="294"/>
      <c r="S3" s="294"/>
      <c r="T3" s="295"/>
      <c r="U3" s="296" t="s">
        <v>3</v>
      </c>
      <c r="V3" s="297"/>
      <c r="W3" s="297"/>
      <c r="X3" s="297"/>
      <c r="Y3" s="298"/>
    </row>
    <row r="4" spans="2:26">
      <c r="B4" s="265" t="s">
        <v>5</v>
      </c>
      <c r="C4" s="261" t="s">
        <v>6</v>
      </c>
      <c r="D4" s="261" t="s">
        <v>7</v>
      </c>
      <c r="E4" s="261" t="s">
        <v>8</v>
      </c>
      <c r="F4" s="264" t="s">
        <v>9</v>
      </c>
      <c r="G4" s="265" t="s">
        <v>10</v>
      </c>
      <c r="H4" s="261" t="s">
        <v>115</v>
      </c>
      <c r="I4" s="177" t="s">
        <v>116</v>
      </c>
      <c r="J4" s="261" t="s">
        <v>117</v>
      </c>
      <c r="K4" s="261" t="s">
        <v>13</v>
      </c>
      <c r="L4" s="261"/>
      <c r="M4" s="261" t="s">
        <v>14</v>
      </c>
      <c r="N4" s="261" t="s">
        <v>15</v>
      </c>
      <c r="O4" s="264" t="s">
        <v>16</v>
      </c>
      <c r="P4" s="178" t="s">
        <v>17</v>
      </c>
      <c r="Q4" s="176" t="s">
        <v>18</v>
      </c>
      <c r="R4" s="307" t="s">
        <v>95</v>
      </c>
      <c r="S4" s="308" t="s">
        <v>20</v>
      </c>
      <c r="T4" s="184" t="s">
        <v>21</v>
      </c>
      <c r="U4" s="302" t="s">
        <v>22</v>
      </c>
      <c r="V4" s="305" t="s">
        <v>128</v>
      </c>
      <c r="W4" s="305" t="s">
        <v>24</v>
      </c>
      <c r="X4" s="305" t="s">
        <v>25</v>
      </c>
      <c r="Y4" s="306" t="s">
        <v>26</v>
      </c>
      <c r="Z4" s="30"/>
    </row>
    <row r="5" spans="2:26" ht="26.25" thickBot="1">
      <c r="B5" s="179"/>
      <c r="C5" s="177"/>
      <c r="D5" s="177"/>
      <c r="E5" s="177"/>
      <c r="F5" s="185"/>
      <c r="G5" s="179"/>
      <c r="H5" s="177"/>
      <c r="I5" s="304"/>
      <c r="J5" s="177"/>
      <c r="K5" s="48" t="s">
        <v>126</v>
      </c>
      <c r="L5" s="48" t="s">
        <v>127</v>
      </c>
      <c r="M5" s="177"/>
      <c r="N5" s="177"/>
      <c r="O5" s="185"/>
      <c r="P5" s="179"/>
      <c r="Q5" s="177"/>
      <c r="R5" s="279"/>
      <c r="S5" s="278"/>
      <c r="T5" s="185"/>
      <c r="U5" s="303"/>
      <c r="V5" s="177"/>
      <c r="W5" s="177"/>
      <c r="X5" s="177"/>
      <c r="Y5" s="185"/>
      <c r="Z5" s="30"/>
    </row>
    <row r="6" spans="2:26" ht="26.25">
      <c r="B6" s="12" t="s">
        <v>122</v>
      </c>
      <c r="C6" s="13" t="s">
        <v>42</v>
      </c>
      <c r="D6" s="52" t="s">
        <v>121</v>
      </c>
      <c r="E6" s="13" t="s">
        <v>118</v>
      </c>
      <c r="F6" s="13" t="s">
        <v>119</v>
      </c>
      <c r="G6" s="53" t="s">
        <v>29</v>
      </c>
      <c r="H6" s="13">
        <v>80</v>
      </c>
      <c r="I6" s="13">
        <v>3</v>
      </c>
      <c r="J6" s="53">
        <v>365</v>
      </c>
      <c r="K6" s="13"/>
      <c r="L6" s="13"/>
      <c r="M6" s="13"/>
      <c r="N6" s="13"/>
      <c r="O6" s="13"/>
      <c r="P6" s="53">
        <v>1984</v>
      </c>
      <c r="Q6" s="13">
        <v>50</v>
      </c>
      <c r="R6" s="47">
        <f>(Q6-(2013-P6))/Q6</f>
        <v>0.42</v>
      </c>
      <c r="S6" s="47">
        <f>R6</f>
        <v>0.42</v>
      </c>
      <c r="T6" s="13">
        <f>ROUND(R6*Q6,0)</f>
        <v>21</v>
      </c>
      <c r="U6" s="13">
        <v>8000</v>
      </c>
      <c r="V6" s="25">
        <f>U6*J6</f>
        <v>2920000</v>
      </c>
      <c r="W6" s="25">
        <f>V6*S6</f>
        <v>1226400</v>
      </c>
      <c r="X6" s="25">
        <f>V6/Q6</f>
        <v>58400</v>
      </c>
      <c r="Y6" s="26">
        <f>W6/Q6</f>
        <v>24528</v>
      </c>
    </row>
    <row r="7" spans="2:26" ht="27" thickBot="1">
      <c r="B7" s="54" t="s">
        <v>123</v>
      </c>
      <c r="C7" s="55" t="s">
        <v>42</v>
      </c>
      <c r="D7" s="56" t="s">
        <v>121</v>
      </c>
      <c r="E7" s="55" t="s">
        <v>118</v>
      </c>
      <c r="F7" s="55" t="s">
        <v>119</v>
      </c>
      <c r="G7" s="57" t="s">
        <v>30</v>
      </c>
      <c r="H7" s="55">
        <v>125</v>
      </c>
      <c r="I7" s="55">
        <v>6</v>
      </c>
      <c r="J7" s="57">
        <v>365</v>
      </c>
      <c r="K7" s="55"/>
      <c r="L7" s="55"/>
      <c r="M7" s="55"/>
      <c r="N7" s="55"/>
      <c r="O7" s="55"/>
      <c r="P7" s="57">
        <v>1994</v>
      </c>
      <c r="Q7" s="55">
        <v>50</v>
      </c>
      <c r="R7" s="58">
        <f>(Q7-(2013-P7))/Q7</f>
        <v>0.62</v>
      </c>
      <c r="S7" s="58">
        <f>R7</f>
        <v>0.62</v>
      </c>
      <c r="T7" s="55">
        <f>ROUND(R7*Q7,0)</f>
        <v>31</v>
      </c>
      <c r="U7" s="55">
        <v>10000</v>
      </c>
      <c r="V7" s="21">
        <f>U7*J7</f>
        <v>3650000</v>
      </c>
      <c r="W7" s="21">
        <f>V7*S7</f>
        <v>2263000</v>
      </c>
      <c r="X7" s="21">
        <f>V7/Q7</f>
        <v>73000</v>
      </c>
      <c r="Y7" s="28">
        <f>W7/Q7</f>
        <v>45260</v>
      </c>
    </row>
    <row r="8" spans="2:26" ht="15.75" thickBot="1">
      <c r="B8" s="299" t="s">
        <v>124</v>
      </c>
      <c r="C8" s="300"/>
      <c r="D8" s="300"/>
      <c r="E8" s="300"/>
      <c r="F8" s="300"/>
      <c r="G8" s="300"/>
      <c r="H8" s="300"/>
      <c r="I8" s="300"/>
      <c r="J8" s="10">
        <f>SUM(J6:J7)</f>
        <v>730</v>
      </c>
      <c r="K8" s="301" t="s">
        <v>125</v>
      </c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5">
        <f>SUM(V6:V7)</f>
        <v>6570000</v>
      </c>
      <c r="W8" s="5">
        <f>SUM(W6:W7)</f>
        <v>3489400</v>
      </c>
      <c r="X8" s="5">
        <f>SUM(X6:X7)</f>
        <v>131400</v>
      </c>
      <c r="Y8" s="51">
        <f>SUM(Y6:Y7)</f>
        <v>69788</v>
      </c>
    </row>
  </sheetData>
  <mergeCells count="30"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V4:V5"/>
    <mergeCell ref="B8:I8"/>
    <mergeCell ref="K8:U8"/>
    <mergeCell ref="T4:T5"/>
    <mergeCell ref="U4:U5"/>
    <mergeCell ref="G4:G5"/>
    <mergeCell ref="H4:H5"/>
    <mergeCell ref="I4:I5"/>
    <mergeCell ref="J4:J5"/>
    <mergeCell ref="K4:L4"/>
    <mergeCell ref="M4:M5"/>
    <mergeCell ref="F4:F5"/>
    <mergeCell ref="B2:Y2"/>
    <mergeCell ref="B3:F3"/>
    <mergeCell ref="G3:O3"/>
    <mergeCell ref="P3:T3"/>
    <mergeCell ref="U3:Y3"/>
    <mergeCell ref="B4:B5"/>
    <mergeCell ref="C4:C5"/>
    <mergeCell ref="D4:D5"/>
    <mergeCell ref="E4:E5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6"/>
  <sheetViews>
    <sheetView topLeftCell="D1" workbookViewId="0">
      <selection activeCell="M7" sqref="M7"/>
    </sheetView>
  </sheetViews>
  <sheetFormatPr defaultRowHeight="15"/>
  <cols>
    <col min="2" max="2" width="13.42578125" customWidth="1"/>
    <col min="3" max="3" width="10.7109375" customWidth="1"/>
    <col min="4" max="5" width="24.85546875" customWidth="1"/>
    <col min="6" max="6" width="13.5703125" customWidth="1"/>
    <col min="7" max="7" width="11.140625" customWidth="1"/>
    <col min="9" max="9" width="11.140625" customWidth="1"/>
    <col min="11" max="11" width="12.140625" customWidth="1"/>
    <col min="12" max="12" width="11.85546875" customWidth="1"/>
    <col min="13" max="13" width="11.7109375" customWidth="1"/>
    <col min="14" max="14" width="10.42578125" customWidth="1"/>
    <col min="15" max="15" width="13.140625" customWidth="1"/>
    <col min="16" max="16" width="11.28515625" customWidth="1"/>
    <col min="17" max="17" width="10.85546875" customWidth="1"/>
  </cols>
  <sheetData>
    <row r="1" spans="2:18" ht="15.75" thickBot="1"/>
    <row r="2" spans="2:18" ht="16.5" thickBot="1">
      <c r="B2" s="309" t="s">
        <v>168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1"/>
    </row>
    <row r="3" spans="2:18" ht="26.25" thickBot="1">
      <c r="B3" s="82"/>
      <c r="C3" s="83" t="s">
        <v>129</v>
      </c>
      <c r="D3" s="83" t="s">
        <v>130</v>
      </c>
      <c r="E3" s="83" t="s">
        <v>138</v>
      </c>
      <c r="F3" s="83" t="s">
        <v>131</v>
      </c>
      <c r="G3" s="83" t="s">
        <v>136</v>
      </c>
      <c r="H3" s="83" t="s">
        <v>132</v>
      </c>
      <c r="I3" s="83" t="s">
        <v>71</v>
      </c>
      <c r="J3" s="83" t="s">
        <v>70</v>
      </c>
      <c r="K3" s="84" t="s">
        <v>133</v>
      </c>
      <c r="L3" s="83" t="s">
        <v>95</v>
      </c>
      <c r="M3" s="84" t="s">
        <v>20</v>
      </c>
      <c r="N3" s="83" t="s">
        <v>21</v>
      </c>
      <c r="O3" s="84" t="s">
        <v>24</v>
      </c>
      <c r="P3" s="83" t="s">
        <v>97</v>
      </c>
      <c r="Q3" s="85" t="s">
        <v>98</v>
      </c>
    </row>
    <row r="4" spans="2:18">
      <c r="B4" s="75" t="s">
        <v>137</v>
      </c>
      <c r="C4" s="18" t="s">
        <v>169</v>
      </c>
      <c r="D4" s="22" t="s">
        <v>134</v>
      </c>
      <c r="E4" s="76" t="s">
        <v>139</v>
      </c>
      <c r="F4" s="77" t="s">
        <v>151</v>
      </c>
      <c r="G4" s="77" t="s">
        <v>160</v>
      </c>
      <c r="H4" s="77" t="s">
        <v>135</v>
      </c>
      <c r="I4" s="77">
        <v>50</v>
      </c>
      <c r="J4" s="77">
        <v>1984</v>
      </c>
      <c r="K4" s="19">
        <v>31500000</v>
      </c>
      <c r="L4" s="78">
        <f>(I4-(2013-J4))/I4</f>
        <v>0.42</v>
      </c>
      <c r="M4" s="78">
        <f>L4</f>
        <v>0.42</v>
      </c>
      <c r="N4" s="79">
        <f>ROUND(M4*I4,0)</f>
        <v>21</v>
      </c>
      <c r="O4" s="80">
        <f>K4*M4</f>
        <v>13230000</v>
      </c>
      <c r="P4" s="80">
        <f>K4/I4</f>
        <v>630000</v>
      </c>
      <c r="Q4" s="81">
        <f>O4/I4</f>
        <v>264600</v>
      </c>
      <c r="R4" s="30"/>
    </row>
    <row r="5" spans="2:18">
      <c r="B5" s="61" t="s">
        <v>137</v>
      </c>
      <c r="C5" s="18" t="s">
        <v>169</v>
      </c>
      <c r="D5" s="14" t="s">
        <v>134</v>
      </c>
      <c r="E5" s="59" t="s">
        <v>140</v>
      </c>
      <c r="F5" s="16" t="s">
        <v>151</v>
      </c>
      <c r="G5" s="15" t="s">
        <v>161</v>
      </c>
      <c r="H5" s="16" t="s">
        <v>135</v>
      </c>
      <c r="I5" s="15">
        <v>50</v>
      </c>
      <c r="J5" s="15">
        <v>1984</v>
      </c>
      <c r="K5" s="20">
        <v>15750000</v>
      </c>
      <c r="L5" s="64">
        <f t="shared" ref="L5:L15" si="0">(I5-(2013-J5))/I5</f>
        <v>0.42</v>
      </c>
      <c r="M5" s="64">
        <f t="shared" ref="M5:M14" si="1">L5</f>
        <v>0.42</v>
      </c>
      <c r="N5" s="65">
        <f t="shared" ref="N5:N15" si="2">ROUND(M5*I5,0)</f>
        <v>21</v>
      </c>
      <c r="O5" s="66">
        <f t="shared" ref="O5:O15" si="3">K5*M5</f>
        <v>6615000</v>
      </c>
      <c r="P5" s="66">
        <f t="shared" ref="P5:P15" si="4">K5/I5</f>
        <v>315000</v>
      </c>
      <c r="Q5" s="67">
        <f t="shared" ref="Q5:Q15" si="5">O5/I5</f>
        <v>132300</v>
      </c>
      <c r="R5" s="30"/>
    </row>
    <row r="6" spans="2:18" ht="26.25">
      <c r="B6" s="61" t="s">
        <v>149</v>
      </c>
      <c r="C6" s="18" t="s">
        <v>169</v>
      </c>
      <c r="D6" s="14" t="s">
        <v>134</v>
      </c>
      <c r="E6" s="60" t="s">
        <v>147</v>
      </c>
      <c r="F6" s="14" t="s">
        <v>153</v>
      </c>
      <c r="G6" s="15" t="s">
        <v>162</v>
      </c>
      <c r="H6" s="16" t="s">
        <v>135</v>
      </c>
      <c r="I6" s="15">
        <v>50</v>
      </c>
      <c r="J6" s="15">
        <v>1984</v>
      </c>
      <c r="K6" s="20">
        <v>108000</v>
      </c>
      <c r="L6" s="64">
        <f t="shared" si="0"/>
        <v>0.42</v>
      </c>
      <c r="M6" s="64">
        <f t="shared" si="1"/>
        <v>0.42</v>
      </c>
      <c r="N6" s="65">
        <f t="shared" si="2"/>
        <v>21</v>
      </c>
      <c r="O6" s="66">
        <f>K6*M6</f>
        <v>45360</v>
      </c>
      <c r="P6" s="66">
        <f t="shared" si="4"/>
        <v>2160</v>
      </c>
      <c r="Q6" s="67">
        <f t="shared" si="5"/>
        <v>907.2</v>
      </c>
      <c r="R6" s="30"/>
    </row>
    <row r="7" spans="2:18" ht="26.25">
      <c r="B7" s="61" t="s">
        <v>149</v>
      </c>
      <c r="C7" s="18" t="s">
        <v>169</v>
      </c>
      <c r="D7" s="14" t="s">
        <v>134</v>
      </c>
      <c r="E7" s="60" t="s">
        <v>148</v>
      </c>
      <c r="F7" s="14" t="s">
        <v>153</v>
      </c>
      <c r="G7" s="15" t="s">
        <v>163</v>
      </c>
      <c r="H7" s="16" t="s">
        <v>135</v>
      </c>
      <c r="I7" s="15">
        <v>50</v>
      </c>
      <c r="J7" s="15">
        <v>1984</v>
      </c>
      <c r="K7" s="20">
        <v>828000</v>
      </c>
      <c r="L7" s="64">
        <f t="shared" si="0"/>
        <v>0.42</v>
      </c>
      <c r="M7" s="64">
        <f t="shared" si="1"/>
        <v>0.42</v>
      </c>
      <c r="N7" s="65">
        <f t="shared" si="2"/>
        <v>21</v>
      </c>
      <c r="O7" s="66">
        <f t="shared" si="3"/>
        <v>347760</v>
      </c>
      <c r="P7" s="66">
        <f t="shared" si="4"/>
        <v>16560</v>
      </c>
      <c r="Q7" s="67">
        <f t="shared" si="5"/>
        <v>6955.2</v>
      </c>
      <c r="R7" s="30"/>
    </row>
    <row r="8" spans="2:18">
      <c r="B8" s="61" t="s">
        <v>149</v>
      </c>
      <c r="C8" s="18" t="s">
        <v>169</v>
      </c>
      <c r="D8" s="14" t="s">
        <v>134</v>
      </c>
      <c r="E8" s="60" t="s">
        <v>141</v>
      </c>
      <c r="F8" s="14" t="s">
        <v>154</v>
      </c>
      <c r="G8" s="15" t="s">
        <v>164</v>
      </c>
      <c r="H8" s="16" t="s">
        <v>135</v>
      </c>
      <c r="I8" s="15">
        <v>50</v>
      </c>
      <c r="J8" s="15">
        <v>1984</v>
      </c>
      <c r="K8" s="20">
        <v>542000</v>
      </c>
      <c r="L8" s="64">
        <f t="shared" si="0"/>
        <v>0.42</v>
      </c>
      <c r="M8" s="64">
        <f t="shared" si="1"/>
        <v>0.42</v>
      </c>
      <c r="N8" s="65">
        <f t="shared" si="2"/>
        <v>21</v>
      </c>
      <c r="O8" s="66">
        <f t="shared" si="3"/>
        <v>227640</v>
      </c>
      <c r="P8" s="66">
        <f t="shared" si="4"/>
        <v>10840</v>
      </c>
      <c r="Q8" s="67">
        <f t="shared" si="5"/>
        <v>4552.8</v>
      </c>
      <c r="R8" s="30"/>
    </row>
    <row r="9" spans="2:18" ht="26.25">
      <c r="B9" s="61" t="s">
        <v>149</v>
      </c>
      <c r="C9" s="18" t="s">
        <v>169</v>
      </c>
      <c r="D9" s="14" t="s">
        <v>134</v>
      </c>
      <c r="E9" s="60" t="s">
        <v>142</v>
      </c>
      <c r="F9" s="14" t="s">
        <v>155</v>
      </c>
      <c r="G9" s="15" t="s">
        <v>165</v>
      </c>
      <c r="H9" s="16" t="s">
        <v>135</v>
      </c>
      <c r="I9" s="15">
        <v>50</v>
      </c>
      <c r="J9" s="15">
        <v>1984</v>
      </c>
      <c r="K9" s="20">
        <v>335500</v>
      </c>
      <c r="L9" s="64">
        <f t="shared" si="0"/>
        <v>0.42</v>
      </c>
      <c r="M9" s="64">
        <f t="shared" si="1"/>
        <v>0.42</v>
      </c>
      <c r="N9" s="65">
        <f t="shared" si="2"/>
        <v>21</v>
      </c>
      <c r="O9" s="66">
        <f t="shared" si="3"/>
        <v>140910</v>
      </c>
      <c r="P9" s="66">
        <f t="shared" si="4"/>
        <v>6710</v>
      </c>
      <c r="Q9" s="67">
        <f t="shared" si="5"/>
        <v>2818.2</v>
      </c>
      <c r="R9" s="30"/>
    </row>
    <row r="10" spans="2:18" ht="26.25">
      <c r="B10" s="61" t="s">
        <v>149</v>
      </c>
      <c r="C10" s="18" t="s">
        <v>169</v>
      </c>
      <c r="D10" s="14" t="s">
        <v>134</v>
      </c>
      <c r="E10" s="60" t="s">
        <v>143</v>
      </c>
      <c r="F10" s="14" t="s">
        <v>155</v>
      </c>
      <c r="G10" s="15" t="s">
        <v>165</v>
      </c>
      <c r="H10" s="16" t="s">
        <v>135</v>
      </c>
      <c r="I10" s="15">
        <v>50</v>
      </c>
      <c r="J10" s="15">
        <v>1984</v>
      </c>
      <c r="K10" s="20">
        <v>335500</v>
      </c>
      <c r="L10" s="64">
        <f t="shared" si="0"/>
        <v>0.42</v>
      </c>
      <c r="M10" s="64">
        <f t="shared" si="1"/>
        <v>0.42</v>
      </c>
      <c r="N10" s="65">
        <f t="shared" si="2"/>
        <v>21</v>
      </c>
      <c r="O10" s="66">
        <f t="shared" si="3"/>
        <v>140910</v>
      </c>
      <c r="P10" s="66">
        <f t="shared" si="4"/>
        <v>6710</v>
      </c>
      <c r="Q10" s="67">
        <f t="shared" si="5"/>
        <v>2818.2</v>
      </c>
      <c r="R10" s="30"/>
    </row>
    <row r="11" spans="2:18" ht="26.25">
      <c r="B11" s="61" t="s">
        <v>149</v>
      </c>
      <c r="C11" s="18" t="s">
        <v>169</v>
      </c>
      <c r="D11" s="14" t="s">
        <v>134</v>
      </c>
      <c r="E11" s="60" t="s">
        <v>144</v>
      </c>
      <c r="F11" s="14" t="s">
        <v>156</v>
      </c>
      <c r="G11" s="15" t="s">
        <v>166</v>
      </c>
      <c r="H11" s="16" t="s">
        <v>135</v>
      </c>
      <c r="I11" s="15">
        <v>50</v>
      </c>
      <c r="J11" s="15">
        <v>1984</v>
      </c>
      <c r="K11" s="20">
        <v>630000</v>
      </c>
      <c r="L11" s="64">
        <f t="shared" si="0"/>
        <v>0.42</v>
      </c>
      <c r="M11" s="64">
        <f t="shared" si="1"/>
        <v>0.42</v>
      </c>
      <c r="N11" s="65">
        <f t="shared" si="2"/>
        <v>21</v>
      </c>
      <c r="O11" s="66">
        <f t="shared" si="3"/>
        <v>264600</v>
      </c>
      <c r="P11" s="66">
        <f t="shared" si="4"/>
        <v>12600</v>
      </c>
      <c r="Q11" s="67">
        <f t="shared" si="5"/>
        <v>5292</v>
      </c>
      <c r="R11" s="30"/>
    </row>
    <row r="12" spans="2:18" ht="26.25">
      <c r="B12" s="312" t="s">
        <v>150</v>
      </c>
      <c r="C12" s="316" t="s">
        <v>169</v>
      </c>
      <c r="D12" s="314" t="s">
        <v>134</v>
      </c>
      <c r="E12" s="60" t="s">
        <v>145</v>
      </c>
      <c r="F12" s="14" t="s">
        <v>152</v>
      </c>
      <c r="G12" s="15"/>
      <c r="H12" s="15" t="s">
        <v>135</v>
      </c>
      <c r="I12" s="15">
        <v>50</v>
      </c>
      <c r="J12" s="15">
        <v>1984</v>
      </c>
      <c r="K12" s="20">
        <v>150000</v>
      </c>
      <c r="L12" s="64">
        <f t="shared" si="0"/>
        <v>0.42</v>
      </c>
      <c r="M12" s="64">
        <f t="shared" si="1"/>
        <v>0.42</v>
      </c>
      <c r="N12" s="65">
        <f t="shared" si="2"/>
        <v>21</v>
      </c>
      <c r="O12" s="66">
        <f t="shared" si="3"/>
        <v>63000</v>
      </c>
      <c r="P12" s="66">
        <f t="shared" si="4"/>
        <v>3000</v>
      </c>
      <c r="Q12" s="67">
        <f t="shared" si="5"/>
        <v>1260</v>
      </c>
      <c r="R12" s="30"/>
    </row>
    <row r="13" spans="2:18">
      <c r="B13" s="312"/>
      <c r="C13" s="316"/>
      <c r="D13" s="314"/>
      <c r="E13" s="62" t="s">
        <v>157</v>
      </c>
      <c r="F13" s="14"/>
      <c r="G13" s="15"/>
      <c r="H13" s="15" t="s">
        <v>159</v>
      </c>
      <c r="I13" s="15">
        <v>10</v>
      </c>
      <c r="J13" s="15">
        <v>2004</v>
      </c>
      <c r="K13" s="20">
        <v>146000</v>
      </c>
      <c r="L13" s="64">
        <f t="shared" si="0"/>
        <v>0.1</v>
      </c>
      <c r="M13" s="64">
        <f t="shared" si="1"/>
        <v>0.1</v>
      </c>
      <c r="N13" s="65">
        <f t="shared" si="2"/>
        <v>1</v>
      </c>
      <c r="O13" s="66">
        <f t="shared" si="3"/>
        <v>14600</v>
      </c>
      <c r="P13" s="66">
        <f t="shared" si="4"/>
        <v>14600</v>
      </c>
      <c r="Q13" s="67">
        <f t="shared" si="5"/>
        <v>1460</v>
      </c>
      <c r="R13" s="30"/>
    </row>
    <row r="14" spans="2:18" ht="26.25">
      <c r="B14" s="312" t="s">
        <v>150</v>
      </c>
      <c r="C14" s="316" t="s">
        <v>169</v>
      </c>
      <c r="D14" s="314" t="s">
        <v>134</v>
      </c>
      <c r="E14" s="60" t="s">
        <v>146</v>
      </c>
      <c r="F14" s="14" t="s">
        <v>152</v>
      </c>
      <c r="G14" s="15"/>
      <c r="H14" s="15" t="s">
        <v>135</v>
      </c>
      <c r="I14" s="15">
        <v>50</v>
      </c>
      <c r="J14" s="15">
        <v>1984</v>
      </c>
      <c r="K14" s="20">
        <v>150000</v>
      </c>
      <c r="L14" s="64">
        <f t="shared" si="0"/>
        <v>0.42</v>
      </c>
      <c r="M14" s="64">
        <f t="shared" si="1"/>
        <v>0.42</v>
      </c>
      <c r="N14" s="65">
        <f t="shared" si="2"/>
        <v>21</v>
      </c>
      <c r="O14" s="66">
        <f t="shared" si="3"/>
        <v>63000</v>
      </c>
      <c r="P14" s="66">
        <f t="shared" si="4"/>
        <v>3000</v>
      </c>
      <c r="Q14" s="67">
        <f t="shared" si="5"/>
        <v>1260</v>
      </c>
      <c r="R14" s="30"/>
    </row>
    <row r="15" spans="2:18" ht="15.75" thickBot="1">
      <c r="B15" s="313"/>
      <c r="C15" s="317"/>
      <c r="D15" s="315"/>
      <c r="E15" s="63" t="s">
        <v>158</v>
      </c>
      <c r="F15" s="17"/>
      <c r="G15" s="17"/>
      <c r="H15" s="17" t="s">
        <v>159</v>
      </c>
      <c r="I15" s="17">
        <v>10</v>
      </c>
      <c r="J15" s="17">
        <v>1984</v>
      </c>
      <c r="K15" s="27">
        <v>326000</v>
      </c>
      <c r="L15" s="68">
        <f t="shared" si="0"/>
        <v>-1.9</v>
      </c>
      <c r="M15" s="68">
        <v>0.1</v>
      </c>
      <c r="N15" s="69">
        <f t="shared" si="2"/>
        <v>1</v>
      </c>
      <c r="O15" s="70">
        <f t="shared" si="3"/>
        <v>32600</v>
      </c>
      <c r="P15" s="70">
        <f t="shared" si="4"/>
        <v>32600</v>
      </c>
      <c r="Q15" s="71">
        <f t="shared" si="5"/>
        <v>3260</v>
      </c>
      <c r="R15" s="30"/>
    </row>
    <row r="16" spans="2:18" ht="15.75" thickBot="1">
      <c r="B16" s="192" t="s">
        <v>167</v>
      </c>
      <c r="C16" s="193"/>
      <c r="D16" s="193"/>
      <c r="E16" s="193"/>
      <c r="F16" s="193"/>
      <c r="G16" s="193"/>
      <c r="H16" s="193"/>
      <c r="I16" s="193"/>
      <c r="J16" s="193"/>
      <c r="K16" s="72">
        <f>SUM(K4:K15)</f>
        <v>50801000</v>
      </c>
      <c r="L16" s="73"/>
      <c r="M16" s="73"/>
      <c r="N16" s="73"/>
      <c r="O16" s="72">
        <f>SUM(O4:O15)</f>
        <v>21185380</v>
      </c>
      <c r="P16" s="72">
        <f>SUM(P4:P15)</f>
        <v>1053780</v>
      </c>
      <c r="Q16" s="74">
        <f>SUM(Q4:Q15)</f>
        <v>427483.60000000003</v>
      </c>
      <c r="R16" s="30"/>
    </row>
  </sheetData>
  <mergeCells count="8">
    <mergeCell ref="B16:J16"/>
    <mergeCell ref="B2:Q2"/>
    <mergeCell ref="B14:B15"/>
    <mergeCell ref="B12:B13"/>
    <mergeCell ref="D14:D15"/>
    <mergeCell ref="C14:C15"/>
    <mergeCell ref="D12:D13"/>
    <mergeCell ref="C12:C13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I6"/>
  <sheetViews>
    <sheetView workbookViewId="0">
      <selection activeCell="I8" sqref="I8"/>
    </sheetView>
  </sheetViews>
  <sheetFormatPr defaultRowHeight="15"/>
  <cols>
    <col min="2" max="2" width="11.42578125" customWidth="1"/>
    <col min="3" max="3" width="22" customWidth="1"/>
    <col min="4" max="5" width="10" customWidth="1"/>
    <col min="6" max="6" width="11.140625" customWidth="1"/>
    <col min="7" max="7" width="12.85546875" bestFit="1" customWidth="1"/>
    <col min="10" max="10" width="9.5703125" bestFit="1" customWidth="1"/>
  </cols>
  <sheetData>
    <row r="2" spans="2:9">
      <c r="B2" s="318" t="s">
        <v>170</v>
      </c>
      <c r="C2" s="318"/>
      <c r="D2" s="318"/>
      <c r="E2" s="318"/>
      <c r="F2" s="318"/>
      <c r="G2" s="318"/>
    </row>
    <row r="3" spans="2:9">
      <c r="B3" s="172"/>
      <c r="C3" s="172" t="s">
        <v>8</v>
      </c>
      <c r="D3" s="172" t="s">
        <v>171</v>
      </c>
      <c r="E3" s="172" t="s">
        <v>175</v>
      </c>
      <c r="F3" s="172" t="s">
        <v>172</v>
      </c>
      <c r="G3" s="172" t="s">
        <v>24</v>
      </c>
    </row>
    <row r="4" spans="2:9">
      <c r="B4" s="173" t="s">
        <v>173</v>
      </c>
      <c r="C4" s="173" t="s">
        <v>174</v>
      </c>
      <c r="D4" s="173" t="s">
        <v>176</v>
      </c>
      <c r="E4" s="173" t="s">
        <v>178</v>
      </c>
      <c r="F4" s="174">
        <v>8000</v>
      </c>
      <c r="G4" s="175">
        <v>1200000</v>
      </c>
      <c r="I4" s="11"/>
    </row>
    <row r="5" spans="2:9">
      <c r="B5" s="173" t="s">
        <v>173</v>
      </c>
      <c r="C5" s="173" t="s">
        <v>195</v>
      </c>
      <c r="D5" s="173" t="s">
        <v>177</v>
      </c>
      <c r="E5" s="173" t="s">
        <v>179</v>
      </c>
      <c r="F5" s="173">
        <v>168</v>
      </c>
      <c r="G5" s="175">
        <f>F5*2000</f>
        <v>336000</v>
      </c>
      <c r="I5" s="11"/>
    </row>
    <row r="6" spans="2:9">
      <c r="B6" s="16"/>
      <c r="C6" s="16"/>
      <c r="D6" s="16"/>
      <c r="E6" s="16"/>
      <c r="F6" s="16">
        <f>SUM(F4:F5)</f>
        <v>8168</v>
      </c>
      <c r="G6" s="86">
        <f>SUM(G4:G5)</f>
        <v>1536000</v>
      </c>
    </row>
  </sheetData>
  <mergeCells count="1">
    <mergeCell ref="B2:G2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0"/>
  <sheetViews>
    <sheetView workbookViewId="0">
      <selection activeCell="S14" sqref="S14"/>
    </sheetView>
  </sheetViews>
  <sheetFormatPr defaultRowHeight="15"/>
  <cols>
    <col min="2" max="2" width="14.85546875" customWidth="1"/>
    <col min="3" max="3" width="11" customWidth="1"/>
  </cols>
  <sheetData>
    <row r="1" spans="2:3" ht="15.75" thickBot="1"/>
    <row r="2" spans="2:3" ht="15.75">
      <c r="B2" s="319" t="s">
        <v>193</v>
      </c>
      <c r="C2" s="320"/>
    </row>
    <row r="3" spans="2:3">
      <c r="B3" s="168" t="s">
        <v>192</v>
      </c>
      <c r="C3" s="169" t="s">
        <v>12</v>
      </c>
    </row>
    <row r="4" spans="2:3">
      <c r="B4" s="93" t="s">
        <v>187</v>
      </c>
      <c r="C4" s="24">
        <v>365</v>
      </c>
    </row>
    <row r="5" spans="2:3">
      <c r="B5" s="93" t="s">
        <v>188</v>
      </c>
      <c r="C5" s="24">
        <v>191</v>
      </c>
    </row>
    <row r="6" spans="2:3">
      <c r="B6" s="93" t="s">
        <v>156</v>
      </c>
      <c r="C6" s="24">
        <v>875</v>
      </c>
    </row>
    <row r="7" spans="2:3">
      <c r="B7" s="93" t="s">
        <v>189</v>
      </c>
      <c r="C7" s="24">
        <v>371</v>
      </c>
    </row>
    <row r="8" spans="2:3">
      <c r="B8" s="93" t="s">
        <v>190</v>
      </c>
      <c r="C8" s="24">
        <v>354</v>
      </c>
    </row>
    <row r="9" spans="2:3">
      <c r="B9" s="93" t="s">
        <v>191</v>
      </c>
      <c r="C9" s="24">
        <v>452</v>
      </c>
    </row>
    <row r="10" spans="2:3" ht="15.75" thickBot="1">
      <c r="B10" s="170" t="s">
        <v>194</v>
      </c>
      <c r="C10" s="171">
        <f>SUM(C4:C9)</f>
        <v>2608</v>
      </c>
    </row>
  </sheetData>
  <mergeCells count="1">
    <mergeCell ref="B2:C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gravitációs gerinc</vt:lpstr>
      <vt:lpstr>Átemelők</vt:lpstr>
      <vt:lpstr>bekötések</vt:lpstr>
      <vt:lpstr>nyomóvezeték</vt:lpstr>
      <vt:lpstr>szennyvíztelep</vt:lpstr>
      <vt:lpstr>földterületek</vt:lpstr>
      <vt:lpstr>Anyagkimutatás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Gergő</dc:creator>
  <cp:lastModifiedBy>Felhasználó</cp:lastModifiedBy>
  <dcterms:created xsi:type="dcterms:W3CDTF">2013-07-26T09:55:11Z</dcterms:created>
  <dcterms:modified xsi:type="dcterms:W3CDTF">2013-08-27T11:25:20Z</dcterms:modified>
</cp:coreProperties>
</file>